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10" windowWidth="15195" windowHeight="8880" tabRatio="790" firstSheet="6" activeTab="11"/>
  </bookViews>
  <sheets>
    <sheet name="091108 РВО" sheetId="1" r:id="rId1"/>
    <sheet name="091106" sheetId="2" r:id="rId2"/>
    <sheet name="070808" sheetId="3" r:id="rId3"/>
    <sheet name="070806" sheetId="4" r:id="rId4"/>
    <sheet name="070804" sheetId="5" r:id="rId5"/>
    <sheet name="070803" sheetId="6" r:id="rId6"/>
    <sheet name="070802" sheetId="7" r:id="rId7"/>
    <sheet name="070401" sheetId="8" r:id="rId8"/>
    <sheet name="070202" sheetId="9" r:id="rId9"/>
    <sheet name="070201" sheetId="10" r:id="rId10"/>
    <sheet name="070101" sheetId="11" r:id="rId11"/>
    <sheet name="070000" sheetId="12" r:id="rId12"/>
    <sheet name="додаток 6_освіта" sheetId="13" r:id="rId13"/>
  </sheets>
  <externalReferences>
    <externalReference r:id="rId16"/>
    <externalReference r:id="rId17"/>
    <externalReference r:id="rId18"/>
  </externalReference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_xlnm._FilterDatabase" localSheetId="10" hidden="1">'070101'!$A$7:$Q$69</definedName>
    <definedName name="const1">'[2]разом'!$V$791</definedName>
    <definedName name="const3">'[2]разом'!$V$793</definedName>
    <definedName name="const4">'[2]разом'!$V$794</definedName>
    <definedName name="const5">'[2]разом'!$V$795</definedName>
    <definedName name="const6">'[2]разом'!$V$796</definedName>
    <definedName name="const7">'[2]разом'!$V$797</definedName>
    <definedName name="CREXPORT">#REF!</definedName>
    <definedName name="Excel_BuiltIn_Print_Titles_11">'[3]Дод 30'!$A$1:$A$65529,'[3]Дод 30'!$3:$7</definedName>
    <definedName name="Excel_BuiltIn_Print_Titles_51">'[3]Дод 34'!$A$1:$A$65524,'[3]Дод 34'!$6:$7</definedName>
    <definedName name="В68">#REF!</definedName>
    <definedName name="вс">#REF!</definedName>
    <definedName name="_xlnm.Print_Titles" localSheetId="11">'070000'!$8:$11</definedName>
    <definedName name="_xlnm.Print_Titles" localSheetId="10">'070101'!$8:$11</definedName>
    <definedName name="_xlnm.Print_Titles" localSheetId="9">'070201'!$8:$11</definedName>
    <definedName name="_xlnm.Print_Titles" localSheetId="8">'070202'!$8:$11</definedName>
    <definedName name="_xlnm.Print_Titles" localSheetId="7">'070401'!$8:$11</definedName>
    <definedName name="_xlnm.Print_Titles" localSheetId="6">'070802'!$8:$11</definedName>
    <definedName name="_xlnm.Print_Titles" localSheetId="5">'070803'!$8:$11</definedName>
    <definedName name="_xlnm.Print_Titles" localSheetId="4">'070804'!$8:$11</definedName>
    <definedName name="_xlnm.Print_Titles" localSheetId="3">'070806'!$8:$11</definedName>
    <definedName name="_xlnm.Print_Titles" localSheetId="2">'070808'!$8:$11</definedName>
    <definedName name="_xlnm.Print_Titles" localSheetId="1">'091106'!$8:$11</definedName>
    <definedName name="_xlnm.Print_Titles" localSheetId="12">'додаток 6_освіта'!$10:$13</definedName>
    <definedName name="_xlnm.Print_Area" localSheetId="10">'070101'!$A$1:$Q$76</definedName>
    <definedName name="_xlnm.Print_Area" localSheetId="0">'091108 РВО'!$A$1:$Q$77</definedName>
    <definedName name="_xlnm.Print_Area" localSheetId="12">'додаток 6_освіта'!$B$1:$Q$700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субвенция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E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Кт    117,541</t>
        </r>
      </text>
    </comment>
    <comment ref="E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Кт   196,403
</t>
        </r>
      </text>
    </comment>
    <comment ref="E1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КТ 269,357
</t>
        </r>
      </text>
    </comment>
    <comment ref="E1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КТ 11,980
</t>
        </r>
      </text>
    </comment>
    <comment ref="E1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Кт  0,170
</t>
        </r>
      </text>
    </comment>
    <comment ref="E67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Кт 5,430
</t>
        </r>
      </text>
    </comment>
    <comment ref="H1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11804,659
</t>
        </r>
      </text>
    </comment>
    <comment ref="H1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619,790
</t>
        </r>
      </text>
    </comment>
    <comment ref="H1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3984,74
</t>
        </r>
      </text>
    </comment>
  </commentList>
</comments>
</file>

<file path=xl/sharedStrings.xml><?xml version="1.0" encoding="utf-8"?>
<sst xmlns="http://schemas.openxmlformats.org/spreadsheetml/2006/main" count="1781" uniqueCount="117">
  <si>
    <t>Додаток 2</t>
  </si>
  <si>
    <t xml:space="preserve">тис.грн. </t>
  </si>
  <si>
    <t>Код</t>
  </si>
  <si>
    <t>Найменування</t>
  </si>
  <si>
    <t>разом</t>
  </si>
  <si>
    <t>у тому числі: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</si>
  <si>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</si>
  <si>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</si>
  <si>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</si>
  <si>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</si>
  <si>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</si>
  <si>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</si>
  <si>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</si>
  <si>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</si>
  <si>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</si>
  <si>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</si>
  <si>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</si>
  <si>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</si>
  <si>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</si>
  <si>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</si>
  <si>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</si>
  <si>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</si>
  <si>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</si>
  <si>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</si>
  <si>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</si>
  <si>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</si>
  <si>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</si>
  <si>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</si>
  <si>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</si>
  <si>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</si>
  <si>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</si>
  <si>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</si>
  <si>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</si>
  <si>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Трансферти органам державного управління інших рівнів</t>
  </si>
  <si>
    <t>Трансферти урядам зарубіжних країн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</si>
  <si>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</si>
  <si>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</si>
  <si>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</si>
  <si>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</si>
  <si>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видатки</t>
  </si>
  <si>
    <t>Нерозподілені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</si>
  <si>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</si>
  <si>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</si>
  <si>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</si>
  <si>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</si>
  <si>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</si>
  <si>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</si>
  <si>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</si>
  <si>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</si>
  <si>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</si>
  <si>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</si>
  <si>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</si>
  <si>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</si>
  <si>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</si>
  <si>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</si>
  <si>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</si>
  <si>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</si>
  <si>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</si>
  <si>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</si>
  <si>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зарубіжних країн та міжнародним організаціям</t>
  </si>
  <si>
    <t>Капітальні трансферти населенню</t>
  </si>
  <si>
    <t>Примітка: форма заповнюється окремо за кожним кодом функціональної класифікації та за видатками всього</t>
  </si>
  <si>
    <t>(підпис, П.І.Б.)</t>
  </si>
  <si>
    <t>Дошкільні заклади освіти, всього</t>
  </si>
  <si>
    <t>Позашкільні заклади освіти, заходи із позашкільної роботи з дітьми, всього</t>
  </si>
  <si>
    <t>Методична робота, інші заходи у сфері народної освіти, всього</t>
  </si>
  <si>
    <t>Служби технічного нагляду за будівництвом і капітальним ремонтом, всього</t>
  </si>
  <si>
    <t>Централізовані бухгалтерії обласних, міських, районних відділів освіти, всього</t>
  </si>
  <si>
    <t>Інші заклади освіти, всього</t>
  </si>
  <si>
    <t>Інші видатки, всього</t>
  </si>
  <si>
    <t>до наказу фінансового управління Індустріальної  районної ради</t>
  </si>
  <si>
    <t>2018 рік (прогноз)</t>
  </si>
  <si>
    <t>спеціальний фонд (передача коштів із загального фонду до бюджету розвитку (спеціального фонду))</t>
  </si>
  <si>
    <t>загальний фонд</t>
  </si>
  <si>
    <t>2015 рік (звіт)</t>
  </si>
  <si>
    <t>2017 рік (проект)</t>
  </si>
  <si>
    <t>2019 рік (прогноз)</t>
  </si>
  <si>
    <t>Пропозиції щодо показників проекту бюджету Індустріального  району у місті на 2017 рік (без урахування трансфертів з державного та обласного бюджетів)</t>
  </si>
  <si>
    <t>2016 рік (затверджено з урахуванням змін на 01.08.2016)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</si>
  <si>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катастрофи, всього</t>
  </si>
  <si>
    <t>Допомога дітям-сиротам та дітям, позбавленим батьківського піклування, яким виповнюється 18 років, всього</t>
  </si>
  <si>
    <t>Вечірні (змінні) школи, всього</t>
  </si>
  <si>
    <t>Загальноосвітні школи (в т. ч. школа-дитячий садок, інтернат при школі), спеціалізовані школи, ліцеї, гімназії, колегіуми, всього</t>
  </si>
  <si>
    <t>ОСВІТА, всього</t>
  </si>
  <si>
    <t>Додаток 6</t>
  </si>
  <si>
    <t>за рахунок місцевих бюджетів</t>
  </si>
  <si>
    <t>070000</t>
  </si>
  <si>
    <t>Освіта, всього</t>
  </si>
  <si>
    <t>070101</t>
  </si>
  <si>
    <t>Дошкільні заклади освіти</t>
  </si>
  <si>
    <t>070201</t>
  </si>
  <si>
    <t>Загальноосвітні школи (в т.ч. школи, школа-дитячий садок, ліцеї, гімназії), всього</t>
  </si>
  <si>
    <t>Загальноосвітні школи (в т.ч. школи, ліцеї, гімназії) (шкільне відділення)</t>
  </si>
  <si>
    <t>Загальноосвітні школи (в т.ч. школа-дитячий садок) (дошкільне відділення)</t>
  </si>
  <si>
    <t>070202</t>
  </si>
  <si>
    <t xml:space="preserve">Вечірні школи </t>
  </si>
  <si>
    <t>070401</t>
  </si>
  <si>
    <t>Позашкільні заклади</t>
  </si>
  <si>
    <t>070802</t>
  </si>
  <si>
    <t>Методична робота, інші заходи у сфері народної освіти</t>
  </si>
  <si>
    <t>070803</t>
  </si>
  <si>
    <t>Служба технічного нагляду за будівництвом</t>
  </si>
  <si>
    <t>070804</t>
  </si>
  <si>
    <t>Централізована бухгалтерія</t>
  </si>
  <si>
    <t>070806</t>
  </si>
  <si>
    <t>Інші заклади освіти</t>
  </si>
  <si>
    <t>070808</t>
  </si>
  <si>
    <t>Допомога дітям сиротам</t>
  </si>
  <si>
    <t>2016 рік (затверджено з урахуванням змін на 01.08.2016) без урахування Кт заборгованості станом на 01.01.2016</t>
  </si>
  <si>
    <t>за рахунок державного бюджету (освітня субвенція)</t>
  </si>
  <si>
    <t>загальний фонд, всього</t>
  </si>
  <si>
    <t>в тому числі:</t>
  </si>
  <si>
    <r>
      <t>від 11.08.2016 №26-ОД</t>
    </r>
    <r>
      <rPr>
        <u val="single"/>
        <sz val="12"/>
        <color indexed="10"/>
        <rFont val="Times New Roman"/>
        <family val="1"/>
      </rPr>
      <t xml:space="preserve"> </t>
    </r>
  </si>
  <si>
    <t xml:space="preserve">від 11.08.2016 №26-ОД </t>
  </si>
  <si>
    <r>
      <t xml:space="preserve">Пропозиції щодо показників проекту бюджету Індустріального району у місті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по галузі "Освіта" </t>
    </r>
    <r>
      <rPr>
        <b/>
        <sz val="12"/>
        <color indexed="10"/>
        <rFont val="Times New Roman"/>
        <family val="1"/>
      </rPr>
      <t>(з урахуванням обсягів освітньої субвенції з державного бюджету та без урахування інших трансфертів з державного і обласного бюджетів</t>
    </r>
    <r>
      <rPr>
        <b/>
        <sz val="12"/>
        <rFont val="Times New Roman"/>
        <family val="1"/>
      </rPr>
      <t xml:space="preserve">) на 2017 рік </t>
    </r>
  </si>
  <si>
    <t>Начальник відділу освіти Індустріальної районної у місті ради</t>
  </si>
  <si>
    <t>Шаботіна С.Ю.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</si>
</sst>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\ &quot;грн.&quot;;\-#,##0\ &quot;грн.&quot;"/>
    <numFmt numFmtId="190" formatCode="#,##0\ &quot;грн.&quot;;[Red]\-#,##0\ &quot;грн.&quot;"/>
    <numFmt numFmtId="191" formatCode="#,##0.00\ &quot;грн.&quot;;\-#,##0.00\ &quot;грн.&quot;"/>
    <numFmt numFmtId="192" formatCode="#,##0.00\ &quot;грн.&quot;;[Red]\-#,##0.00\ &quot;грн.&quot;"/>
    <numFmt numFmtId="193" formatCode="_-* #,##0\ &quot;грн.&quot;_-;\-* #,##0\ &quot;грн.&quot;_-;_-* &quot;-&quot;\ &quot;грн.&quot;_-;_-@_-"/>
    <numFmt numFmtId="194" formatCode="_-* #,##0\ _г_р_н_._-;\-* #,##0\ _г_р_н_._-;_-* &quot;-&quot;\ _г_р_н_._-;_-@_-"/>
    <numFmt numFmtId="195" formatCode="_-* #,##0.00\ &quot;грн.&quot;_-;\-* #,##0.00\ &quot;грн.&quot;_-;_-* &quot;-&quot;??\ &quot;грн.&quot;_-;_-@_-"/>
    <numFmt numFmtId="196" formatCode="_-* #,##0.00\ _г_р_н_._-;\-* #,##0.00\ _г_р_н_._-;_-* &quot;-&quot;??\ _г_р_н_._-;_-@_-"/>
    <numFmt numFmtId="197" formatCode="#,##0.0"/>
    <numFmt numFmtId="198" formatCode="0.0"/>
    <numFmt numFmtId="199" formatCode="_-* #,##0.00\ _р_._-;\-* #,##0.00\ _р_._-;_-* &quot;-&quot;??\ _р_._-;_-@_-"/>
    <numFmt numFmtId="200" formatCode="#,##0.000"/>
    <numFmt numFmtId="201" formatCode="#,##0.0000"/>
    <numFmt numFmtId="202" formatCode="0.0000"/>
    <numFmt numFmtId="203" formatCode="#,##0.0_ ;\-#,##0.0\ "/>
    <numFmt numFmtId="204" formatCode="d/m"/>
    <numFmt numFmtId="205" formatCode="mmm/yyyy"/>
    <numFmt numFmtId="206" formatCode="#,##0.0_ ;[Red]\-#,##0.0\ "/>
    <numFmt numFmtId="207" formatCode="#,##0.00000"/>
    <numFmt numFmtId="208" formatCode="0.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0.0000000"/>
    <numFmt numFmtId="215" formatCode="0.00000000"/>
    <numFmt numFmtId="216" formatCode="#,##0.000000"/>
  </numFmts>
  <fonts count="5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2"/>
      <name val="UkrainianPragmatica"/>
      <family val="0"/>
    </font>
    <font>
      <sz val="12"/>
      <name val="Times New Roman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0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4" fillId="0" borderId="0">
      <alignment/>
      <protection/>
    </xf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5" fillId="5" borderId="1" applyNumberFormat="0" applyAlignment="0" applyProtection="0"/>
    <xf numFmtId="0" fontId="6" fillId="9" borderId="2" applyNumberFormat="0" applyAlignment="0" applyProtection="0"/>
    <xf numFmtId="0" fontId="7" fillId="19" borderId="1" applyNumberFormat="0" applyAlignment="0" applyProtection="0"/>
    <xf numFmtId="0" fontId="8" fillId="19" borderId="2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21" borderId="8" applyNumberFormat="0" applyAlignment="0" applyProtection="0"/>
    <xf numFmtId="0" fontId="16" fillId="21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11" applyNumberFormat="0" applyFont="0" applyAlignment="0" applyProtection="0"/>
    <xf numFmtId="0" fontId="4" fillId="4" borderId="11" applyNumberFormat="0" applyFont="0" applyAlignment="0" applyProtection="0"/>
    <xf numFmtId="9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12" applyNumberFormat="0" applyFill="0" applyAlignment="0" applyProtection="0"/>
    <xf numFmtId="0" fontId="19" fillId="9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1" fontId="4" fillId="0" borderId="0" applyFont="0" applyFill="0" applyBorder="0" applyAlignment="0" applyProtection="0"/>
    <xf numFmtId="199" fontId="27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13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wrapText="1"/>
    </xf>
    <xf numFmtId="0" fontId="33" fillId="0" borderId="0" xfId="0" applyFont="1" applyAlignment="1">
      <alignment/>
    </xf>
    <xf numFmtId="188" fontId="30" fillId="0" borderId="14" xfId="0" applyNumberFormat="1" applyFont="1" applyBorder="1" applyAlignment="1">
      <alignment horizontal="center"/>
    </xf>
    <xf numFmtId="188" fontId="30" fillId="0" borderId="14" xfId="0" applyNumberFormat="1" applyFont="1" applyBorder="1" applyAlignment="1">
      <alignment horizontal="center" vertical="center"/>
    </xf>
    <xf numFmtId="188" fontId="31" fillId="0" borderId="14" xfId="0" applyNumberFormat="1" applyFont="1" applyBorder="1" applyAlignment="1">
      <alignment horizontal="center"/>
    </xf>
    <xf numFmtId="188" fontId="36" fillId="0" borderId="14" xfId="0" applyNumberFormat="1" applyFont="1" applyBorder="1" applyAlignment="1">
      <alignment horizontal="center"/>
    </xf>
    <xf numFmtId="188" fontId="37" fillId="0" borderId="14" xfId="0" applyNumberFormat="1" applyFont="1" applyBorder="1" applyAlignment="1">
      <alignment horizontal="center"/>
    </xf>
    <xf numFmtId="188" fontId="31" fillId="0" borderId="14" xfId="0" applyNumberFormat="1" applyFont="1" applyBorder="1" applyAlignment="1">
      <alignment horizontal="center" vertical="center"/>
    </xf>
    <xf numFmtId="188" fontId="36" fillId="0" borderId="14" xfId="0" applyNumberFormat="1" applyFont="1" applyBorder="1" applyAlignment="1">
      <alignment horizontal="center" vertical="center"/>
    </xf>
    <xf numFmtId="188" fontId="37" fillId="0" borderId="14" xfId="0" applyNumberFormat="1" applyFont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4" fillId="0" borderId="14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4" fillId="0" borderId="14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35" fillId="0" borderId="14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0" fontId="41" fillId="0" borderId="13" xfId="0" applyFont="1" applyBorder="1" applyAlignment="1">
      <alignment/>
    </xf>
    <xf numFmtId="0" fontId="34" fillId="0" borderId="14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4" fillId="0" borderId="14" xfId="0" applyFont="1" applyFill="1" applyBorder="1" applyAlignment="1" quotePrefix="1">
      <alignment horizontal="center"/>
    </xf>
    <xf numFmtId="0" fontId="3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0" fillId="0" borderId="14" xfId="0" applyFont="1" applyFill="1" applyBorder="1" applyAlignment="1">
      <alignment horizontal="center"/>
    </xf>
    <xf numFmtId="188" fontId="30" fillId="18" borderId="14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 quotePrefix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/>
    </xf>
    <xf numFmtId="0" fontId="33" fillId="0" borderId="15" xfId="0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49" fontId="34" fillId="0" borderId="14" xfId="0" applyNumberFormat="1" applyFont="1" applyFill="1" applyBorder="1" applyAlignment="1">
      <alignment horizontal="center"/>
    </xf>
    <xf numFmtId="0" fontId="34" fillId="0" borderId="14" xfId="0" applyFont="1" applyFill="1" applyBorder="1" applyAlignment="1">
      <alignment horizontal="justify" wrapText="1"/>
    </xf>
    <xf numFmtId="49" fontId="35" fillId="0" borderId="14" xfId="0" applyNumberFormat="1" applyFont="1" applyFill="1" applyBorder="1" applyAlignment="1">
      <alignment horizontal="center"/>
    </xf>
    <xf numFmtId="0" fontId="35" fillId="0" borderId="14" xfId="0" applyFont="1" applyFill="1" applyBorder="1" applyAlignment="1">
      <alignment horizontal="justify" wrapText="1"/>
    </xf>
    <xf numFmtId="0" fontId="34" fillId="0" borderId="14" xfId="0" applyFont="1" applyFill="1" applyBorder="1" applyAlignment="1">
      <alignment horizontal="justify" vertical="center" wrapText="1"/>
    </xf>
    <xf numFmtId="0" fontId="35" fillId="0" borderId="14" xfId="0" applyFont="1" applyFill="1" applyBorder="1" applyAlignment="1">
      <alignment horizontal="justify" vertical="center" wrapText="1"/>
    </xf>
    <xf numFmtId="49" fontId="30" fillId="0" borderId="14" xfId="0" applyNumberFormat="1" applyFont="1" applyFill="1" applyBorder="1" applyAlignment="1">
      <alignment horizontal="center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justify" vertical="center" wrapText="1"/>
    </xf>
    <xf numFmtId="0" fontId="30" fillId="0" borderId="0" xfId="0" applyFont="1" applyFill="1" applyAlignment="1">
      <alignment shrinkToFit="1"/>
    </xf>
    <xf numFmtId="188" fontId="30" fillId="0" borderId="0" xfId="0" applyNumberFormat="1" applyFont="1" applyFill="1" applyAlignment="1">
      <alignment/>
    </xf>
    <xf numFmtId="0" fontId="30" fillId="9" borderId="0" xfId="0" applyFont="1" applyFill="1" applyAlignment="1">
      <alignment/>
    </xf>
    <xf numFmtId="49" fontId="34" fillId="9" borderId="14" xfId="0" applyNumberFormat="1" applyFont="1" applyFill="1" applyBorder="1" applyAlignment="1">
      <alignment horizontal="center"/>
    </xf>
    <xf numFmtId="0" fontId="34" fillId="9" borderId="14" xfId="0" applyFont="1" applyFill="1" applyBorder="1" applyAlignment="1">
      <alignment horizontal="center"/>
    </xf>
    <xf numFmtId="49" fontId="30" fillId="9" borderId="14" xfId="0" applyNumberFormat="1" applyFont="1" applyFill="1" applyBorder="1" applyAlignment="1">
      <alignment horizontal="center"/>
    </xf>
    <xf numFmtId="0" fontId="45" fillId="9" borderId="1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00" fontId="30" fillId="0" borderId="14" xfId="0" applyNumberFormat="1" applyFont="1" applyFill="1" applyBorder="1" applyAlignment="1">
      <alignment horizontal="center"/>
    </xf>
    <xf numFmtId="200" fontId="30" fillId="0" borderId="14" xfId="0" applyNumberFormat="1" applyFont="1" applyFill="1" applyBorder="1" applyAlignment="1">
      <alignment horizontal="center" vertical="center"/>
    </xf>
    <xf numFmtId="200" fontId="30" fillId="0" borderId="0" xfId="0" applyNumberFormat="1" applyFont="1" applyFill="1" applyAlignment="1">
      <alignment horizontal="center"/>
    </xf>
    <xf numFmtId="200" fontId="31" fillId="0" borderId="14" xfId="0" applyNumberFormat="1" applyFont="1" applyFill="1" applyBorder="1" applyAlignment="1">
      <alignment horizontal="center"/>
    </xf>
    <xf numFmtId="200" fontId="36" fillId="0" borderId="14" xfId="0" applyNumberFormat="1" applyFont="1" applyFill="1" applyBorder="1" applyAlignment="1">
      <alignment horizontal="center"/>
    </xf>
    <xf numFmtId="200" fontId="30" fillId="9" borderId="14" xfId="0" applyNumberFormat="1" applyFont="1" applyFill="1" applyBorder="1" applyAlignment="1">
      <alignment horizontal="center"/>
    </xf>
    <xf numFmtId="200" fontId="44" fillId="0" borderId="14" xfId="0" applyNumberFormat="1" applyFont="1" applyFill="1" applyBorder="1" applyAlignment="1">
      <alignment horizontal="center"/>
    </xf>
    <xf numFmtId="200" fontId="49" fillId="0" borderId="14" xfId="0" applyNumberFormat="1" applyFont="1" applyFill="1" applyBorder="1" applyAlignment="1">
      <alignment horizontal="center"/>
    </xf>
    <xf numFmtId="200" fontId="31" fillId="0" borderId="14" xfId="0" applyNumberFormat="1" applyFont="1" applyFill="1" applyBorder="1" applyAlignment="1">
      <alignment horizontal="center" vertical="center"/>
    </xf>
    <xf numFmtId="200" fontId="37" fillId="0" borderId="14" xfId="0" applyNumberFormat="1" applyFont="1" applyFill="1" applyBorder="1" applyAlignment="1">
      <alignment horizontal="center"/>
    </xf>
    <xf numFmtId="200" fontId="44" fillId="9" borderId="14" xfId="0" applyNumberFormat="1" applyFont="1" applyFill="1" applyBorder="1" applyAlignment="1">
      <alignment horizontal="center"/>
    </xf>
    <xf numFmtId="49" fontId="30" fillId="2" borderId="14" xfId="0" applyNumberFormat="1" applyFont="1" applyFill="1" applyBorder="1" applyAlignment="1">
      <alignment horizontal="center"/>
    </xf>
    <xf numFmtId="0" fontId="45" fillId="2" borderId="14" xfId="0" applyFont="1" applyFill="1" applyBorder="1" applyAlignment="1">
      <alignment horizontal="justify" vertical="center" wrapText="1"/>
    </xf>
    <xf numFmtId="200" fontId="30" fillId="2" borderId="14" xfId="0" applyNumberFormat="1" applyFont="1" applyFill="1" applyBorder="1" applyAlignment="1">
      <alignment horizontal="center"/>
    </xf>
    <xf numFmtId="0" fontId="30" fillId="2" borderId="0" xfId="0" applyFont="1" applyFill="1" applyAlignment="1">
      <alignment/>
    </xf>
    <xf numFmtId="49" fontId="34" fillId="2" borderId="14" xfId="0" applyNumberFormat="1" applyFont="1" applyFill="1" applyBorder="1" applyAlignment="1">
      <alignment horizontal="center"/>
    </xf>
    <xf numFmtId="0" fontId="34" fillId="2" borderId="14" xfId="0" applyFont="1" applyFill="1" applyBorder="1" applyAlignment="1">
      <alignment horizontal="justify" vertical="center" wrapText="1"/>
    </xf>
    <xf numFmtId="200" fontId="30" fillId="18" borderId="14" xfId="0" applyNumberFormat="1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Fill="1" applyAlignment="1">
      <alignment vertical="center"/>
    </xf>
    <xf numFmtId="188" fontId="30" fillId="0" borderId="14" xfId="0" applyNumberFormat="1" applyFont="1" applyFill="1" applyBorder="1" applyAlignment="1">
      <alignment horizontal="center" vertical="center"/>
    </xf>
    <xf numFmtId="188" fontId="30" fillId="0" borderId="14" xfId="0" applyNumberFormat="1" applyFont="1" applyFill="1" applyBorder="1" applyAlignment="1">
      <alignment horizontal="center"/>
    </xf>
    <xf numFmtId="0" fontId="34" fillId="0" borderId="0" xfId="0" applyFont="1" applyFill="1" applyBorder="1" applyAlignment="1" quotePrefix="1">
      <alignment horizontal="center"/>
    </xf>
    <xf numFmtId="0" fontId="34" fillId="0" borderId="0" xfId="0" applyFont="1" applyFill="1" applyBorder="1" applyAlignment="1">
      <alignment/>
    </xf>
    <xf numFmtId="188" fontId="30" fillId="0" borderId="0" xfId="0" applyNumberFormat="1" applyFont="1" applyBorder="1" applyAlignment="1">
      <alignment horizontal="center" vertical="center"/>
    </xf>
    <xf numFmtId="188" fontId="30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" vertical="top"/>
    </xf>
    <xf numFmtId="0" fontId="30" fillId="0" borderId="0" xfId="0" applyFont="1" applyAlignment="1">
      <alignment wrapText="1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передження" xfId="96"/>
    <cellStyle name="Текст пояснення" xfId="97"/>
    <cellStyle name="Текст предупреждения" xfId="98"/>
    <cellStyle name="Тысячи [0]_Розподіл (2)" xfId="99"/>
    <cellStyle name="Тысячи_бюджет 1998 по клас.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UT\ZVIRKA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85;&#1072;&#1096;&#1072;%20&#1092;&#1086;&#1088;&#1084;&#1091;&#1083;&#1072;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</sheetNames>
    <sheetDataSet>
      <sheetData sheetId="0">
        <row r="791">
          <cell r="V791">
            <v>0.3987223674220381</v>
          </cell>
        </row>
        <row r="793">
          <cell r="V793">
            <v>0.906</v>
          </cell>
        </row>
        <row r="794">
          <cell r="V794">
            <v>1.132</v>
          </cell>
        </row>
        <row r="795">
          <cell r="V795">
            <v>1.064</v>
          </cell>
        </row>
        <row r="796">
          <cell r="V796">
            <v>1.331</v>
          </cell>
        </row>
        <row r="797">
          <cell r="V797">
            <v>0.02782297581514349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6"/>
  <sheetViews>
    <sheetView view="pageBreakPreview" zoomScale="80" zoomScaleSheetLayoutView="80" workbookViewId="0" topLeftCell="A1">
      <selection activeCell="B76" sqref="B76:L76"/>
    </sheetView>
  </sheetViews>
  <sheetFormatPr defaultColWidth="9.140625" defaultRowHeight="12.75"/>
  <cols>
    <col min="1" max="1" width="8.421875" style="27" customWidth="1"/>
    <col min="2" max="2" width="44.8515625" style="15" customWidth="1"/>
    <col min="3" max="3" width="12.421875" style="15" customWidth="1"/>
    <col min="4" max="4" width="8.28125" style="15" customWidth="1"/>
    <col min="5" max="6" width="10.8515625" style="15" customWidth="1"/>
    <col min="7" max="7" width="9.140625" style="15" customWidth="1"/>
    <col min="8" max="8" width="9.421875" style="15" customWidth="1"/>
    <col min="9" max="9" width="10.28125" style="15" customWidth="1"/>
    <col min="10" max="10" width="7.8515625" style="15" customWidth="1"/>
    <col min="11" max="11" width="10.00390625" style="15" customWidth="1"/>
    <col min="12" max="12" width="10.140625" style="15" customWidth="1"/>
    <col min="13" max="13" width="9.57421875" style="15" customWidth="1"/>
    <col min="14" max="14" width="12.00390625" style="15" customWidth="1"/>
    <col min="15" max="15" width="9.8515625" style="15" customWidth="1"/>
    <col min="16" max="16384" width="9.140625" style="15" customWidth="1"/>
  </cols>
  <sheetData>
    <row r="1" spans="1:13" s="2" customFormat="1" ht="15.75">
      <c r="A1" s="1"/>
      <c r="B1" s="15"/>
      <c r="M1" s="2" t="s">
        <v>0</v>
      </c>
    </row>
    <row r="2" spans="1:17" s="2" customFormat="1" ht="30.75" customHeight="1">
      <c r="A2" s="1"/>
      <c r="B2" s="15"/>
      <c r="M2" s="104" t="s">
        <v>70</v>
      </c>
      <c r="N2" s="104"/>
      <c r="O2" s="104"/>
      <c r="P2" s="104"/>
      <c r="Q2" s="104"/>
    </row>
    <row r="3" spans="1:14" s="2" customFormat="1" ht="15.75">
      <c r="A3" s="1"/>
      <c r="B3" s="15"/>
      <c r="M3" s="25" t="s">
        <v>112</v>
      </c>
      <c r="N3" s="25"/>
    </row>
    <row r="4" spans="1:2" s="2" customFormat="1" ht="15.75">
      <c r="A4" s="1"/>
      <c r="B4" s="15"/>
    </row>
    <row r="5" spans="1:3" s="2" customFormat="1" ht="15.75">
      <c r="A5" s="1"/>
      <c r="B5" s="15"/>
      <c r="C5" s="4" t="s">
        <v>77</v>
      </c>
    </row>
    <row r="6" spans="1:7" s="2" customFormat="1" ht="20.25" customHeight="1">
      <c r="A6" s="1"/>
      <c r="B6" s="15"/>
      <c r="C6" s="5"/>
      <c r="D6" s="5"/>
      <c r="E6" s="5"/>
      <c r="F6" s="5"/>
      <c r="G6" s="5"/>
    </row>
    <row r="7" spans="1:9" s="2" customFormat="1" ht="15.75">
      <c r="A7" s="1"/>
      <c r="B7" s="15"/>
      <c r="C7" s="5"/>
      <c r="D7" s="5"/>
      <c r="E7" s="5"/>
      <c r="F7" s="5"/>
      <c r="G7" s="5"/>
      <c r="I7" s="2" t="s">
        <v>1</v>
      </c>
    </row>
    <row r="8" spans="1:17" s="6" customFormat="1" ht="12.75" customHeight="1">
      <c r="A8" s="106" t="s">
        <v>2</v>
      </c>
      <c r="B8" s="108" t="s">
        <v>3</v>
      </c>
      <c r="C8" s="105" t="s">
        <v>74</v>
      </c>
      <c r="D8" s="105"/>
      <c r="E8" s="105"/>
      <c r="F8" s="106" t="s">
        <v>78</v>
      </c>
      <c r="G8" s="106"/>
      <c r="H8" s="106"/>
      <c r="I8" s="105" t="s">
        <v>75</v>
      </c>
      <c r="J8" s="105"/>
      <c r="K8" s="105"/>
      <c r="L8" s="105" t="s">
        <v>71</v>
      </c>
      <c r="M8" s="105"/>
      <c r="N8" s="105"/>
      <c r="O8" s="105" t="s">
        <v>76</v>
      </c>
      <c r="P8" s="105"/>
      <c r="Q8" s="105"/>
    </row>
    <row r="9" spans="1:17" s="6" customFormat="1" ht="24.75" customHeight="1">
      <c r="A9" s="107"/>
      <c r="B9" s="109"/>
      <c r="C9" s="105"/>
      <c r="D9" s="105"/>
      <c r="E9" s="105"/>
      <c r="F9" s="106"/>
      <c r="G9" s="106"/>
      <c r="H9" s="106"/>
      <c r="I9" s="105"/>
      <c r="J9" s="105"/>
      <c r="K9" s="105"/>
      <c r="L9" s="105"/>
      <c r="M9" s="105"/>
      <c r="N9" s="105"/>
      <c r="O9" s="105"/>
      <c r="P9" s="105"/>
      <c r="Q9" s="105"/>
    </row>
    <row r="10" spans="1:17" s="6" customFormat="1" ht="12.75">
      <c r="A10" s="107"/>
      <c r="B10" s="109"/>
      <c r="C10" s="106" t="s">
        <v>73</v>
      </c>
      <c r="D10" s="106" t="s">
        <v>72</v>
      </c>
      <c r="E10" s="105" t="s">
        <v>4</v>
      </c>
      <c r="F10" s="106" t="s">
        <v>73</v>
      </c>
      <c r="G10" s="106" t="s">
        <v>72</v>
      </c>
      <c r="H10" s="105" t="s">
        <v>4</v>
      </c>
      <c r="I10" s="106" t="s">
        <v>73</v>
      </c>
      <c r="J10" s="106" t="s">
        <v>72</v>
      </c>
      <c r="K10" s="105" t="s">
        <v>4</v>
      </c>
      <c r="L10" s="106" t="s">
        <v>73</v>
      </c>
      <c r="M10" s="106" t="s">
        <v>72</v>
      </c>
      <c r="N10" s="105" t="s">
        <v>4</v>
      </c>
      <c r="O10" s="106" t="s">
        <v>73</v>
      </c>
      <c r="P10" s="106" t="s">
        <v>72</v>
      </c>
      <c r="Q10" s="105" t="s">
        <v>4</v>
      </c>
    </row>
    <row r="11" spans="1:17" s="6" customFormat="1" ht="12.75">
      <c r="A11" s="107"/>
      <c r="B11" s="109"/>
      <c r="C11" s="107"/>
      <c r="D11" s="107"/>
      <c r="E11" s="105"/>
      <c r="F11" s="107"/>
      <c r="G11" s="107"/>
      <c r="H11" s="105"/>
      <c r="I11" s="107"/>
      <c r="J11" s="107"/>
      <c r="K11" s="105"/>
      <c r="L11" s="107"/>
      <c r="M11" s="107"/>
      <c r="N11" s="105"/>
      <c r="O11" s="107"/>
      <c r="P11" s="107"/>
      <c r="Q11" s="105"/>
    </row>
    <row r="12" spans="1:17" s="96" customFormat="1" ht="90" customHeight="1">
      <c r="A12" s="39">
        <v>91108</v>
      </c>
      <c r="B12" s="40" t="s">
        <v>79</v>
      </c>
      <c r="C12" s="8">
        <f>C14+C49</f>
        <v>1184.1570000000002</v>
      </c>
      <c r="D12" s="8">
        <f>D14+D49</f>
        <v>0</v>
      </c>
      <c r="E12" s="8">
        <f>C12+D12</f>
        <v>1184.1570000000002</v>
      </c>
      <c r="F12" s="8">
        <f>F14+F49</f>
        <v>470.934</v>
      </c>
      <c r="G12" s="8">
        <f>G14+G49</f>
        <v>0</v>
      </c>
      <c r="H12" s="8">
        <f>F12+G12</f>
        <v>470.934</v>
      </c>
      <c r="I12" s="8">
        <f>I14+I49</f>
        <v>545.2239999999999</v>
      </c>
      <c r="J12" s="8">
        <f>J14+J49</f>
        <v>0</v>
      </c>
      <c r="K12" s="8">
        <f>I12+J12</f>
        <v>545.2239999999999</v>
      </c>
      <c r="L12" s="8">
        <f>L14+L49</f>
        <v>575.211</v>
      </c>
      <c r="M12" s="8">
        <f>M14+M49</f>
        <v>0</v>
      </c>
      <c r="N12" s="8">
        <f>L12+M12</f>
        <v>575.211</v>
      </c>
      <c r="O12" s="8">
        <f>O14+O49</f>
        <v>605.122</v>
      </c>
      <c r="P12" s="8">
        <f>P14+P49</f>
        <v>0</v>
      </c>
      <c r="Q12" s="8">
        <f>O12+P12</f>
        <v>605.122</v>
      </c>
    </row>
    <row r="13" spans="1:17" ht="15.75">
      <c r="A13" s="34"/>
      <c r="B13" s="17" t="s">
        <v>5</v>
      </c>
      <c r="C13" s="8"/>
      <c r="D13" s="8"/>
      <c r="E13" s="8"/>
      <c r="F13" s="8"/>
      <c r="G13" s="8"/>
      <c r="H13" s="8"/>
      <c r="I13" s="7"/>
      <c r="J13" s="7"/>
      <c r="K13" s="8"/>
      <c r="L13" s="7"/>
      <c r="M13" s="7"/>
      <c r="N13" s="8"/>
      <c r="O13" s="7"/>
      <c r="P13" s="7"/>
      <c r="Q13" s="8"/>
    </row>
    <row r="14" spans="1:17" s="28" customFormat="1" ht="15.75">
      <c r="A14" s="16">
        <v>2000</v>
      </c>
      <c r="B14" s="18" t="s">
        <v>6</v>
      </c>
      <c r="C14" s="12">
        <f>C15+C20+C36+C39+C43+C47+C48</f>
        <v>1184.1570000000002</v>
      </c>
      <c r="D14" s="12">
        <f>D15+D20+D36+D39+D43+D47+D48</f>
        <v>0</v>
      </c>
      <c r="E14" s="12">
        <f aca="true" t="shared" si="0" ref="E14:E69">C14+D14</f>
        <v>1184.1570000000002</v>
      </c>
      <c r="F14" s="12">
        <f>F15+F20+F36+F39+F43+F47+F48</f>
        <v>470.934</v>
      </c>
      <c r="G14" s="12">
        <f>G15+G20+G36+G39+G43+G47+G48</f>
        <v>0</v>
      </c>
      <c r="H14" s="12">
        <f>F14+G14</f>
        <v>470.934</v>
      </c>
      <c r="I14" s="9">
        <f>I15+I20+I36+I39+I43+I47+I48</f>
        <v>545.2239999999999</v>
      </c>
      <c r="J14" s="9">
        <f>J15+J20+J36+J39+J43+J47+J48</f>
        <v>0</v>
      </c>
      <c r="K14" s="12">
        <f>I14+J14</f>
        <v>545.2239999999999</v>
      </c>
      <c r="L14" s="9">
        <f>L15+L20+L36+L39+L43+L47+L48</f>
        <v>575.211</v>
      </c>
      <c r="M14" s="9">
        <f>M15+M20+M36+M39+M43+M47+M48</f>
        <v>0</v>
      </c>
      <c r="N14" s="12">
        <f>L14+M14</f>
        <v>575.211</v>
      </c>
      <c r="O14" s="9">
        <f>O15+O20+O36+O39+O43+O47+O48</f>
        <v>605.122</v>
      </c>
      <c r="P14" s="9">
        <f>P15+P20+P36+P39+P43+P47+P48</f>
        <v>0</v>
      </c>
      <c r="Q14" s="12">
        <f>O14+P14</f>
        <v>605.122</v>
      </c>
    </row>
    <row r="15" spans="1:17" s="29" customFormat="1" ht="15.75">
      <c r="A15" s="16">
        <v>2100</v>
      </c>
      <c r="B15" s="18" t="s">
        <v>7</v>
      </c>
      <c r="C15" s="12">
        <f>C17+C19</f>
        <v>0</v>
      </c>
      <c r="D15" s="12">
        <f>D17+D19</f>
        <v>0</v>
      </c>
      <c r="E15" s="12">
        <f t="shared" si="0"/>
        <v>0</v>
      </c>
      <c r="F15" s="12">
        <f>F17+F19</f>
        <v>0</v>
      </c>
      <c r="G15" s="12">
        <f>G17+G19</f>
        <v>0</v>
      </c>
      <c r="H15" s="12">
        <f>F15+G15</f>
        <v>0</v>
      </c>
      <c r="I15" s="9">
        <f>I17+I19</f>
        <v>0</v>
      </c>
      <c r="J15" s="9">
        <f>J17+J19</f>
        <v>0</v>
      </c>
      <c r="K15" s="12">
        <f>I15+J15</f>
        <v>0</v>
      </c>
      <c r="L15" s="9">
        <f>L17+L19</f>
        <v>0</v>
      </c>
      <c r="M15" s="9">
        <f>M17+M19</f>
        <v>0</v>
      </c>
      <c r="N15" s="12">
        <f>L15+M15</f>
        <v>0</v>
      </c>
      <c r="O15" s="9">
        <f>O17+O19</f>
        <v>0</v>
      </c>
      <c r="P15" s="9">
        <f>P17+P19</f>
        <v>0</v>
      </c>
      <c r="Q15" s="12">
        <f>O15+P15</f>
        <v>0</v>
      </c>
    </row>
    <row r="16" spans="1:17" s="30" customFormat="1" ht="15.75">
      <c r="A16" s="17">
        <v>2110</v>
      </c>
      <c r="B16" s="19" t="s">
        <v>8</v>
      </c>
      <c r="C16" s="14">
        <f>C17</f>
        <v>0</v>
      </c>
      <c r="D16" s="14">
        <f>D17</f>
        <v>0</v>
      </c>
      <c r="E16" s="8">
        <f t="shared" si="0"/>
        <v>0</v>
      </c>
      <c r="F16" s="14">
        <f>F17</f>
        <v>0</v>
      </c>
      <c r="G16" s="14">
        <f>G17</f>
        <v>0</v>
      </c>
      <c r="H16" s="8">
        <f>F16+G16</f>
        <v>0</v>
      </c>
      <c r="I16" s="11">
        <f>I17</f>
        <v>0</v>
      </c>
      <c r="J16" s="11">
        <f>J17</f>
        <v>0</v>
      </c>
      <c r="K16" s="8">
        <f>I16+J16</f>
        <v>0</v>
      </c>
      <c r="L16" s="11">
        <f>L17</f>
        <v>0</v>
      </c>
      <c r="M16" s="11">
        <f>M17</f>
        <v>0</v>
      </c>
      <c r="N16" s="8">
        <f>L16+M16</f>
        <v>0</v>
      </c>
      <c r="O16" s="11">
        <f>O17</f>
        <v>0</v>
      </c>
      <c r="P16" s="11">
        <f>P17</f>
        <v>0</v>
      </c>
      <c r="Q16" s="8">
        <f>O16+P16</f>
        <v>0</v>
      </c>
    </row>
    <row r="17" spans="1:17" ht="15.75">
      <c r="A17" s="17">
        <v>2111</v>
      </c>
      <c r="B17" s="19" t="s">
        <v>9</v>
      </c>
      <c r="C17" s="8"/>
      <c r="D17" s="8"/>
      <c r="E17" s="8">
        <f t="shared" si="0"/>
        <v>0</v>
      </c>
      <c r="F17" s="8"/>
      <c r="G17" s="8"/>
      <c r="H17" s="8">
        <f>F17+G17</f>
        <v>0</v>
      </c>
      <c r="I17" s="7"/>
      <c r="J17" s="7"/>
      <c r="K17" s="8">
        <f>I17+J17</f>
        <v>0</v>
      </c>
      <c r="L17" s="7"/>
      <c r="M17" s="7"/>
      <c r="N17" s="8">
        <f>L17+M17</f>
        <v>0</v>
      </c>
      <c r="O17" s="7"/>
      <c r="P17" s="7"/>
      <c r="Q17" s="8">
        <f>O17+P17</f>
        <v>0</v>
      </c>
    </row>
    <row r="18" spans="1:17" s="30" customFormat="1" ht="15.75">
      <c r="A18" s="17">
        <v>2112</v>
      </c>
      <c r="B18" s="19" t="s">
        <v>10</v>
      </c>
      <c r="C18" s="14"/>
      <c r="D18" s="14"/>
      <c r="E18" s="8">
        <f>C18+D18</f>
        <v>0</v>
      </c>
      <c r="F18" s="14"/>
      <c r="G18" s="14"/>
      <c r="H18" s="8">
        <f>F18+G18</f>
        <v>0</v>
      </c>
      <c r="I18" s="11"/>
      <c r="J18" s="11"/>
      <c r="K18" s="8">
        <f>I18+J18</f>
        <v>0</v>
      </c>
      <c r="L18" s="11"/>
      <c r="M18" s="11"/>
      <c r="N18" s="8">
        <f>L18+M18</f>
        <v>0</v>
      </c>
      <c r="O18" s="11"/>
      <c r="P18" s="11"/>
      <c r="Q18" s="8">
        <f>O18+P18</f>
        <v>0</v>
      </c>
    </row>
    <row r="19" spans="1:17" s="30" customFormat="1" ht="15.75">
      <c r="A19" s="17">
        <v>2120</v>
      </c>
      <c r="B19" s="19" t="s">
        <v>11</v>
      </c>
      <c r="C19" s="14"/>
      <c r="D19" s="14"/>
      <c r="E19" s="8">
        <f t="shared" si="0"/>
        <v>0</v>
      </c>
      <c r="F19" s="14"/>
      <c r="G19" s="14"/>
      <c r="H19" s="8">
        <f aca="true" t="shared" si="1" ref="H19:H69">F19+G19</f>
        <v>0</v>
      </c>
      <c r="I19" s="11"/>
      <c r="J19" s="11"/>
      <c r="K19" s="8">
        <f aca="true" t="shared" si="2" ref="K19:K69">I19+J19</f>
        <v>0</v>
      </c>
      <c r="L19" s="11"/>
      <c r="M19" s="11"/>
      <c r="N19" s="8">
        <f aca="true" t="shared" si="3" ref="N19:N69">L19+M19</f>
        <v>0</v>
      </c>
      <c r="O19" s="11"/>
      <c r="P19" s="11"/>
      <c r="Q19" s="8">
        <f aca="true" t="shared" si="4" ref="Q19:Q69">O19+P19</f>
        <v>0</v>
      </c>
    </row>
    <row r="20" spans="1:17" ht="15.75">
      <c r="A20" s="16">
        <v>2200</v>
      </c>
      <c r="B20" s="18" t="s">
        <v>12</v>
      </c>
      <c r="C20" s="8">
        <f>SUM(C21:C27,C33)</f>
        <v>249.02800000000002</v>
      </c>
      <c r="D20" s="8">
        <f>SUM(D21:D27,D33)</f>
        <v>0</v>
      </c>
      <c r="E20" s="8">
        <f t="shared" si="0"/>
        <v>249.02800000000002</v>
      </c>
      <c r="F20" s="8">
        <f>SUM(F21:F27,F33)</f>
        <v>470.934</v>
      </c>
      <c r="G20" s="8">
        <f>SUM(G21:G27,G33)</f>
        <v>0</v>
      </c>
      <c r="H20" s="8">
        <f t="shared" si="1"/>
        <v>470.934</v>
      </c>
      <c r="I20" s="7">
        <f>SUM(I21:I27,I33)</f>
        <v>545.2239999999999</v>
      </c>
      <c r="J20" s="7">
        <f>SUM(J21:J27,J33)</f>
        <v>0</v>
      </c>
      <c r="K20" s="8">
        <f t="shared" si="2"/>
        <v>545.2239999999999</v>
      </c>
      <c r="L20" s="7">
        <f>SUM(L21:L27,L33)</f>
        <v>575.211</v>
      </c>
      <c r="M20" s="7">
        <f>SUM(M21:M27,M33)</f>
        <v>0</v>
      </c>
      <c r="N20" s="8">
        <f t="shared" si="3"/>
        <v>575.211</v>
      </c>
      <c r="O20" s="7">
        <f>SUM(O21:O27,O33)</f>
        <v>605.122</v>
      </c>
      <c r="P20" s="7">
        <f>SUM(P21:P27,P33)</f>
        <v>0</v>
      </c>
      <c r="Q20" s="8">
        <f t="shared" si="4"/>
        <v>605.122</v>
      </c>
    </row>
    <row r="21" spans="1:17" ht="15.75">
      <c r="A21" s="17">
        <v>2210</v>
      </c>
      <c r="B21" s="19" t="s">
        <v>13</v>
      </c>
      <c r="C21" s="8"/>
      <c r="D21" s="8"/>
      <c r="E21" s="8">
        <f t="shared" si="0"/>
        <v>0</v>
      </c>
      <c r="F21" s="8"/>
      <c r="G21" s="8"/>
      <c r="H21" s="8">
        <f t="shared" si="1"/>
        <v>0</v>
      </c>
      <c r="I21" s="7">
        <f>ROUND(F21*1.081,3)</f>
        <v>0</v>
      </c>
      <c r="J21" s="7"/>
      <c r="K21" s="8">
        <f t="shared" si="2"/>
        <v>0</v>
      </c>
      <c r="L21" s="7">
        <f>ROUND(I21*1.055,3)</f>
        <v>0</v>
      </c>
      <c r="M21" s="7">
        <f>ROUND(J21*1.055,3)</f>
        <v>0</v>
      </c>
      <c r="N21" s="8">
        <f t="shared" si="3"/>
        <v>0</v>
      </c>
      <c r="O21" s="7">
        <f>ROUND(L21*1.052,3)</f>
        <v>0</v>
      </c>
      <c r="P21" s="7">
        <f>ROUND(M21*1.052,3)</f>
        <v>0</v>
      </c>
      <c r="Q21" s="8">
        <f t="shared" si="4"/>
        <v>0</v>
      </c>
    </row>
    <row r="22" spans="1:17" ht="15.75">
      <c r="A22" s="17">
        <v>2220</v>
      </c>
      <c r="B22" s="19" t="s">
        <v>14</v>
      </c>
      <c r="C22" s="8"/>
      <c r="D22" s="8"/>
      <c r="E22" s="8">
        <f t="shared" si="0"/>
        <v>0</v>
      </c>
      <c r="F22" s="8"/>
      <c r="G22" s="8"/>
      <c r="H22" s="8">
        <f t="shared" si="1"/>
        <v>0</v>
      </c>
      <c r="I22" s="7"/>
      <c r="J22" s="7"/>
      <c r="K22" s="8">
        <f t="shared" si="2"/>
        <v>0</v>
      </c>
      <c r="L22" s="7">
        <f aca="true" t="shared" si="5" ref="L22:M26">ROUND(I22*1.055,3)</f>
        <v>0</v>
      </c>
      <c r="M22" s="7">
        <f t="shared" si="5"/>
        <v>0</v>
      </c>
      <c r="N22" s="8">
        <f t="shared" si="3"/>
        <v>0</v>
      </c>
      <c r="O22" s="7">
        <f aca="true" t="shared" si="6" ref="O22:P26">ROUND(L22*1.052,3)</f>
        <v>0</v>
      </c>
      <c r="P22" s="7">
        <f t="shared" si="6"/>
        <v>0</v>
      </c>
      <c r="Q22" s="8">
        <f t="shared" si="4"/>
        <v>0</v>
      </c>
    </row>
    <row r="23" spans="1:17" ht="15.75">
      <c r="A23" s="17">
        <v>2230</v>
      </c>
      <c r="B23" s="19" t="s">
        <v>15</v>
      </c>
      <c r="C23" s="8">
        <f>392.468-143.44</f>
        <v>249.02800000000002</v>
      </c>
      <c r="D23" s="8"/>
      <c r="E23" s="8">
        <f t="shared" si="0"/>
        <v>249.02800000000002</v>
      </c>
      <c r="F23" s="97">
        <f>470.934</f>
        <v>470.934</v>
      </c>
      <c r="G23" s="8"/>
      <c r="H23" s="8">
        <f t="shared" si="1"/>
        <v>470.934</v>
      </c>
      <c r="I23" s="98">
        <f>ROUND((1735*(19.38*1.081)*15)/1000,3)+6/1000</f>
        <v>545.2239999999999</v>
      </c>
      <c r="J23" s="7"/>
      <c r="K23" s="8">
        <f t="shared" si="2"/>
        <v>545.2239999999999</v>
      </c>
      <c r="L23" s="7">
        <f t="shared" si="5"/>
        <v>575.211</v>
      </c>
      <c r="M23" s="7">
        <f t="shared" si="5"/>
        <v>0</v>
      </c>
      <c r="N23" s="8">
        <f t="shared" si="3"/>
        <v>575.211</v>
      </c>
      <c r="O23" s="7">
        <f t="shared" si="6"/>
        <v>605.122</v>
      </c>
      <c r="P23" s="7">
        <f t="shared" si="6"/>
        <v>0</v>
      </c>
      <c r="Q23" s="8">
        <f t="shared" si="4"/>
        <v>605.122</v>
      </c>
    </row>
    <row r="24" spans="1:17" ht="15.75" hidden="1">
      <c r="A24" s="17">
        <v>2240</v>
      </c>
      <c r="B24" s="19" t="s">
        <v>16</v>
      </c>
      <c r="C24" s="8"/>
      <c r="D24" s="8"/>
      <c r="E24" s="8">
        <f t="shared" si="0"/>
        <v>0</v>
      </c>
      <c r="F24" s="8"/>
      <c r="G24" s="8"/>
      <c r="H24" s="8">
        <f t="shared" si="1"/>
        <v>0</v>
      </c>
      <c r="I24" s="7">
        <f>ROUND(F24*1.081,3)</f>
        <v>0</v>
      </c>
      <c r="J24" s="7"/>
      <c r="K24" s="8">
        <f t="shared" si="2"/>
        <v>0</v>
      </c>
      <c r="L24" s="7">
        <f t="shared" si="5"/>
        <v>0</v>
      </c>
      <c r="M24" s="7">
        <f t="shared" si="5"/>
        <v>0</v>
      </c>
      <c r="N24" s="8">
        <f t="shared" si="3"/>
        <v>0</v>
      </c>
      <c r="O24" s="7">
        <f t="shared" si="6"/>
        <v>0</v>
      </c>
      <c r="P24" s="7">
        <f t="shared" si="6"/>
        <v>0</v>
      </c>
      <c r="Q24" s="8">
        <f t="shared" si="4"/>
        <v>0</v>
      </c>
    </row>
    <row r="25" spans="1:17" s="30" customFormat="1" ht="15.75" hidden="1">
      <c r="A25" s="17">
        <v>2250</v>
      </c>
      <c r="B25" s="19" t="s">
        <v>17</v>
      </c>
      <c r="C25" s="14"/>
      <c r="D25" s="14"/>
      <c r="E25" s="8">
        <f t="shared" si="0"/>
        <v>0</v>
      </c>
      <c r="F25" s="14"/>
      <c r="G25" s="14"/>
      <c r="H25" s="8">
        <f t="shared" si="1"/>
        <v>0</v>
      </c>
      <c r="I25" s="7">
        <f>ROUND(F25*1.081,3)</f>
        <v>0</v>
      </c>
      <c r="J25" s="11"/>
      <c r="K25" s="8">
        <f t="shared" si="2"/>
        <v>0</v>
      </c>
      <c r="L25" s="7">
        <f t="shared" si="5"/>
        <v>0</v>
      </c>
      <c r="M25" s="7">
        <f t="shared" si="5"/>
        <v>0</v>
      </c>
      <c r="N25" s="8">
        <f t="shared" si="3"/>
        <v>0</v>
      </c>
      <c r="O25" s="7">
        <f t="shared" si="6"/>
        <v>0</v>
      </c>
      <c r="P25" s="7">
        <f t="shared" si="6"/>
        <v>0</v>
      </c>
      <c r="Q25" s="8">
        <f t="shared" si="4"/>
        <v>0</v>
      </c>
    </row>
    <row r="26" spans="1:17" s="30" customFormat="1" ht="15.75" hidden="1">
      <c r="A26" s="17">
        <v>2260</v>
      </c>
      <c r="B26" s="19" t="s">
        <v>18</v>
      </c>
      <c r="C26" s="14"/>
      <c r="D26" s="14"/>
      <c r="E26" s="8">
        <f t="shared" si="0"/>
        <v>0</v>
      </c>
      <c r="F26" s="14"/>
      <c r="G26" s="14"/>
      <c r="H26" s="8">
        <f t="shared" si="1"/>
        <v>0</v>
      </c>
      <c r="I26" s="7">
        <f>ROUND(F26*1.081,3)</f>
        <v>0</v>
      </c>
      <c r="J26" s="11"/>
      <c r="K26" s="8">
        <f t="shared" si="2"/>
        <v>0</v>
      </c>
      <c r="L26" s="7">
        <f t="shared" si="5"/>
        <v>0</v>
      </c>
      <c r="M26" s="7">
        <f t="shared" si="5"/>
        <v>0</v>
      </c>
      <c r="N26" s="8">
        <f t="shared" si="3"/>
        <v>0</v>
      </c>
      <c r="O26" s="7">
        <f t="shared" si="6"/>
        <v>0</v>
      </c>
      <c r="P26" s="7">
        <f t="shared" si="6"/>
        <v>0</v>
      </c>
      <c r="Q26" s="8">
        <f t="shared" si="4"/>
        <v>0</v>
      </c>
    </row>
    <row r="27" spans="1:17" ht="15.75" hidden="1">
      <c r="A27" s="17">
        <v>2270</v>
      </c>
      <c r="B27" s="19" t="s">
        <v>19</v>
      </c>
      <c r="C27" s="8">
        <f>SUM(C28:C32)</f>
        <v>0</v>
      </c>
      <c r="D27" s="8">
        <f>SUM(D28:D32)</f>
        <v>0</v>
      </c>
      <c r="E27" s="8">
        <f t="shared" si="0"/>
        <v>0</v>
      </c>
      <c r="F27" s="8">
        <f>SUM(F28:F32)</f>
        <v>0</v>
      </c>
      <c r="G27" s="8">
        <f>SUM(G28:G32)</f>
        <v>0</v>
      </c>
      <c r="H27" s="8">
        <f t="shared" si="1"/>
        <v>0</v>
      </c>
      <c r="I27" s="7">
        <f>SUM(I28:I32)</f>
        <v>0</v>
      </c>
      <c r="J27" s="7">
        <f>SUM(J28:J32)</f>
        <v>0</v>
      </c>
      <c r="K27" s="8">
        <f t="shared" si="2"/>
        <v>0</v>
      </c>
      <c r="L27" s="7">
        <f>SUM(L28:L32)</f>
        <v>0</v>
      </c>
      <c r="M27" s="7">
        <f>SUM(M28:M32)</f>
        <v>0</v>
      </c>
      <c r="N27" s="8">
        <f t="shared" si="3"/>
        <v>0</v>
      </c>
      <c r="O27" s="7">
        <f>SUM(O28:O32)</f>
        <v>0</v>
      </c>
      <c r="P27" s="7">
        <f>SUM(P28:P32)</f>
        <v>0</v>
      </c>
      <c r="Q27" s="8">
        <f t="shared" si="4"/>
        <v>0</v>
      </c>
    </row>
    <row r="28" spans="1:17" ht="15.75" hidden="1">
      <c r="A28" s="17">
        <v>2271</v>
      </c>
      <c r="B28" s="19" t="s">
        <v>20</v>
      </c>
      <c r="C28" s="8"/>
      <c r="D28" s="8"/>
      <c r="E28" s="8">
        <f t="shared" si="0"/>
        <v>0</v>
      </c>
      <c r="F28" s="8"/>
      <c r="G28" s="8"/>
      <c r="H28" s="8">
        <f t="shared" si="1"/>
        <v>0</v>
      </c>
      <c r="I28" s="7"/>
      <c r="J28" s="7"/>
      <c r="K28" s="8">
        <f t="shared" si="2"/>
        <v>0</v>
      </c>
      <c r="L28" s="7">
        <f>ROUND(I28*1.0688,3)</f>
        <v>0</v>
      </c>
      <c r="M28" s="7">
        <f>ROUND(J28*1.0688,3)</f>
        <v>0</v>
      </c>
      <c r="N28" s="8">
        <f t="shared" si="3"/>
        <v>0</v>
      </c>
      <c r="O28" s="7">
        <f aca="true" t="shared" si="7" ref="O28:P32">ROUND(L28*1.052,3)</f>
        <v>0</v>
      </c>
      <c r="P28" s="7">
        <f t="shared" si="7"/>
        <v>0</v>
      </c>
      <c r="Q28" s="8">
        <f t="shared" si="4"/>
        <v>0</v>
      </c>
    </row>
    <row r="29" spans="1:17" ht="15.75" hidden="1">
      <c r="A29" s="17">
        <v>2272</v>
      </c>
      <c r="B29" s="19" t="s">
        <v>21</v>
      </c>
      <c r="C29" s="8"/>
      <c r="D29" s="8"/>
      <c r="E29" s="8">
        <f t="shared" si="0"/>
        <v>0</v>
      </c>
      <c r="F29" s="8"/>
      <c r="G29" s="8"/>
      <c r="H29" s="8">
        <f t="shared" si="1"/>
        <v>0</v>
      </c>
      <c r="I29" s="7"/>
      <c r="J29" s="7"/>
      <c r="K29" s="8">
        <f t="shared" si="2"/>
        <v>0</v>
      </c>
      <c r="L29" s="7">
        <f aca="true" t="shared" si="8" ref="L29:M32">ROUND(I29*1.0688,3)</f>
        <v>0</v>
      </c>
      <c r="M29" s="7">
        <f t="shared" si="8"/>
        <v>0</v>
      </c>
      <c r="N29" s="8">
        <f t="shared" si="3"/>
        <v>0</v>
      </c>
      <c r="O29" s="7">
        <f t="shared" si="7"/>
        <v>0</v>
      </c>
      <c r="P29" s="7">
        <f t="shared" si="7"/>
        <v>0</v>
      </c>
      <c r="Q29" s="8">
        <f t="shared" si="4"/>
        <v>0</v>
      </c>
    </row>
    <row r="30" spans="1:17" ht="15.75" hidden="1">
      <c r="A30" s="17">
        <v>2273</v>
      </c>
      <c r="B30" s="19" t="s">
        <v>22</v>
      </c>
      <c r="C30" s="8"/>
      <c r="D30" s="8"/>
      <c r="E30" s="8">
        <f t="shared" si="0"/>
        <v>0</v>
      </c>
      <c r="F30" s="8"/>
      <c r="G30" s="8"/>
      <c r="H30" s="8">
        <f t="shared" si="1"/>
        <v>0</v>
      </c>
      <c r="I30" s="7"/>
      <c r="J30" s="7"/>
      <c r="K30" s="8">
        <f t="shared" si="2"/>
        <v>0</v>
      </c>
      <c r="L30" s="7">
        <f t="shared" si="8"/>
        <v>0</v>
      </c>
      <c r="M30" s="7">
        <f t="shared" si="8"/>
        <v>0</v>
      </c>
      <c r="N30" s="8">
        <f t="shared" si="3"/>
        <v>0</v>
      </c>
      <c r="O30" s="7">
        <f t="shared" si="7"/>
        <v>0</v>
      </c>
      <c r="P30" s="7">
        <f t="shared" si="7"/>
        <v>0</v>
      </c>
      <c r="Q30" s="8">
        <f t="shared" si="4"/>
        <v>0</v>
      </c>
    </row>
    <row r="31" spans="1:17" ht="15.75" hidden="1">
      <c r="A31" s="17">
        <v>2274</v>
      </c>
      <c r="B31" s="19" t="s">
        <v>23</v>
      </c>
      <c r="C31" s="8"/>
      <c r="D31" s="8"/>
      <c r="E31" s="8">
        <f t="shared" si="0"/>
        <v>0</v>
      </c>
      <c r="F31" s="8"/>
      <c r="G31" s="8"/>
      <c r="H31" s="8">
        <f t="shared" si="1"/>
        <v>0</v>
      </c>
      <c r="I31" s="7"/>
      <c r="J31" s="7"/>
      <c r="K31" s="8">
        <f t="shared" si="2"/>
        <v>0</v>
      </c>
      <c r="L31" s="7">
        <f t="shared" si="8"/>
        <v>0</v>
      </c>
      <c r="M31" s="7">
        <f t="shared" si="8"/>
        <v>0</v>
      </c>
      <c r="N31" s="8">
        <f t="shared" si="3"/>
        <v>0</v>
      </c>
      <c r="O31" s="7">
        <f t="shared" si="7"/>
        <v>0</v>
      </c>
      <c r="P31" s="7">
        <f t="shared" si="7"/>
        <v>0</v>
      </c>
      <c r="Q31" s="8">
        <f t="shared" si="4"/>
        <v>0</v>
      </c>
    </row>
    <row r="32" spans="1:17" ht="15.75" hidden="1">
      <c r="A32" s="17">
        <v>2275</v>
      </c>
      <c r="B32" s="19" t="s">
        <v>24</v>
      </c>
      <c r="C32" s="8"/>
      <c r="D32" s="8"/>
      <c r="E32" s="8">
        <f t="shared" si="0"/>
        <v>0</v>
      </c>
      <c r="F32" s="8"/>
      <c r="G32" s="8"/>
      <c r="H32" s="8">
        <f t="shared" si="1"/>
        <v>0</v>
      </c>
      <c r="I32" s="7"/>
      <c r="J32" s="7"/>
      <c r="K32" s="8">
        <f t="shared" si="2"/>
        <v>0</v>
      </c>
      <c r="L32" s="7">
        <f t="shared" si="8"/>
        <v>0</v>
      </c>
      <c r="M32" s="7">
        <f t="shared" si="8"/>
        <v>0</v>
      </c>
      <c r="N32" s="8">
        <f t="shared" si="3"/>
        <v>0</v>
      </c>
      <c r="O32" s="7">
        <f t="shared" si="7"/>
        <v>0</v>
      </c>
      <c r="P32" s="7">
        <f t="shared" si="7"/>
        <v>0</v>
      </c>
      <c r="Q32" s="8">
        <f t="shared" si="4"/>
        <v>0</v>
      </c>
    </row>
    <row r="33" spans="1:17" s="30" customFormat="1" ht="30" hidden="1">
      <c r="A33" s="17">
        <v>2280</v>
      </c>
      <c r="B33" s="20" t="s">
        <v>25</v>
      </c>
      <c r="C33" s="14">
        <f>SUM(C34:C35)</f>
        <v>0</v>
      </c>
      <c r="D33" s="14">
        <f>SUM(D34:D35)</f>
        <v>0</v>
      </c>
      <c r="E33" s="8">
        <f t="shared" si="0"/>
        <v>0</v>
      </c>
      <c r="F33" s="14">
        <f>SUM(F34:F35)</f>
        <v>0</v>
      </c>
      <c r="G33" s="14">
        <f>SUM(G34:G35)</f>
        <v>0</v>
      </c>
      <c r="H33" s="8">
        <f t="shared" si="1"/>
        <v>0</v>
      </c>
      <c r="I33" s="11">
        <f>SUM(I34:I35)</f>
        <v>0</v>
      </c>
      <c r="J33" s="11">
        <f>SUM(J34:J35)</f>
        <v>0</v>
      </c>
      <c r="K33" s="8">
        <f t="shared" si="2"/>
        <v>0</v>
      </c>
      <c r="L33" s="11">
        <f>SUM(L34:L35)</f>
        <v>0</v>
      </c>
      <c r="M33" s="11">
        <f>SUM(M34:M35)</f>
        <v>0</v>
      </c>
      <c r="N33" s="8">
        <f t="shared" si="3"/>
        <v>0</v>
      </c>
      <c r="O33" s="11">
        <f>SUM(O34:O35)</f>
        <v>0</v>
      </c>
      <c r="P33" s="11">
        <f>SUM(P34:P35)</f>
        <v>0</v>
      </c>
      <c r="Q33" s="8">
        <f t="shared" si="4"/>
        <v>0</v>
      </c>
    </row>
    <row r="34" spans="1:17" s="30" customFormat="1" ht="45" hidden="1">
      <c r="A34" s="17">
        <v>2281</v>
      </c>
      <c r="B34" s="20" t="s">
        <v>26</v>
      </c>
      <c r="C34" s="14"/>
      <c r="D34" s="14"/>
      <c r="E34" s="8">
        <f t="shared" si="0"/>
        <v>0</v>
      </c>
      <c r="F34" s="14"/>
      <c r="G34" s="14"/>
      <c r="H34" s="8">
        <f t="shared" si="1"/>
        <v>0</v>
      </c>
      <c r="I34" s="11"/>
      <c r="J34" s="11"/>
      <c r="K34" s="8">
        <f t="shared" si="2"/>
        <v>0</v>
      </c>
      <c r="L34" s="7">
        <f>ROUND(I34*1.055,3)</f>
        <v>0</v>
      </c>
      <c r="M34" s="7">
        <f>ROUND(J34*1.055,3)</f>
        <v>0</v>
      </c>
      <c r="N34" s="8">
        <f t="shared" si="3"/>
        <v>0</v>
      </c>
      <c r="O34" s="7">
        <f>ROUND(L34*1.052,3)</f>
        <v>0</v>
      </c>
      <c r="P34" s="7">
        <f>ROUND(M34*1.052,3)</f>
        <v>0</v>
      </c>
      <c r="Q34" s="8">
        <f t="shared" si="4"/>
        <v>0</v>
      </c>
    </row>
    <row r="35" spans="1:17" s="30" customFormat="1" ht="45" hidden="1">
      <c r="A35" s="17">
        <v>2282</v>
      </c>
      <c r="B35" s="20" t="s">
        <v>27</v>
      </c>
      <c r="C35" s="14"/>
      <c r="D35" s="14"/>
      <c r="E35" s="8">
        <f t="shared" si="0"/>
        <v>0</v>
      </c>
      <c r="F35" s="14"/>
      <c r="G35" s="14"/>
      <c r="H35" s="8">
        <f t="shared" si="1"/>
        <v>0</v>
      </c>
      <c r="I35" s="7">
        <f>ROUND(F35*1.081,3)</f>
        <v>0</v>
      </c>
      <c r="J35" s="11"/>
      <c r="K35" s="8">
        <f t="shared" si="2"/>
        <v>0</v>
      </c>
      <c r="L35" s="7">
        <f>ROUND(I35*1.055,3)</f>
        <v>0</v>
      </c>
      <c r="M35" s="7">
        <f>ROUND(J35*1.055,3)</f>
        <v>0</v>
      </c>
      <c r="N35" s="8">
        <f t="shared" si="3"/>
        <v>0</v>
      </c>
      <c r="O35" s="7">
        <f>ROUND(L35*1.052,3)</f>
        <v>0</v>
      </c>
      <c r="P35" s="7">
        <f>ROUND(M35*1.052,3)</f>
        <v>0</v>
      </c>
      <c r="Q35" s="8">
        <f t="shared" si="4"/>
        <v>0</v>
      </c>
    </row>
    <row r="36" spans="1:17" s="29" customFormat="1" ht="15.75" hidden="1">
      <c r="A36" s="16">
        <v>2400</v>
      </c>
      <c r="B36" s="18" t="s">
        <v>28</v>
      </c>
      <c r="C36" s="13">
        <f>SUM(C37:C38)</f>
        <v>0</v>
      </c>
      <c r="D36" s="13">
        <f>SUM(D37:D38)</f>
        <v>0</v>
      </c>
      <c r="E36" s="8">
        <f t="shared" si="0"/>
        <v>0</v>
      </c>
      <c r="F36" s="13">
        <f>SUM(F37:F38)</f>
        <v>0</v>
      </c>
      <c r="G36" s="13">
        <f>SUM(G37:G38)</f>
        <v>0</v>
      </c>
      <c r="H36" s="8">
        <f t="shared" si="1"/>
        <v>0</v>
      </c>
      <c r="I36" s="10">
        <f>SUM(I37:I38)</f>
        <v>0</v>
      </c>
      <c r="J36" s="10">
        <f>SUM(J37:J38)</f>
        <v>0</v>
      </c>
      <c r="K36" s="8">
        <f t="shared" si="2"/>
        <v>0</v>
      </c>
      <c r="L36" s="10">
        <f>SUM(L37:L38)</f>
        <v>0</v>
      </c>
      <c r="M36" s="10">
        <f>SUM(M37:M38)</f>
        <v>0</v>
      </c>
      <c r="N36" s="8">
        <f t="shared" si="3"/>
        <v>0</v>
      </c>
      <c r="O36" s="10">
        <f>SUM(O37:O38)</f>
        <v>0</v>
      </c>
      <c r="P36" s="10">
        <f>SUM(P37:P38)</f>
        <v>0</v>
      </c>
      <c r="Q36" s="8">
        <f t="shared" si="4"/>
        <v>0</v>
      </c>
    </row>
    <row r="37" spans="1:17" s="30" customFormat="1" ht="15.75" hidden="1">
      <c r="A37" s="17">
        <v>2410</v>
      </c>
      <c r="B37" s="19" t="s">
        <v>29</v>
      </c>
      <c r="C37" s="14"/>
      <c r="D37" s="14"/>
      <c r="E37" s="8">
        <f t="shared" si="0"/>
        <v>0</v>
      </c>
      <c r="F37" s="14"/>
      <c r="G37" s="14"/>
      <c r="H37" s="8">
        <f t="shared" si="1"/>
        <v>0</v>
      </c>
      <c r="I37" s="11"/>
      <c r="J37" s="11"/>
      <c r="K37" s="8">
        <f t="shared" si="2"/>
        <v>0</v>
      </c>
      <c r="L37" s="11"/>
      <c r="M37" s="11"/>
      <c r="N37" s="8">
        <f t="shared" si="3"/>
        <v>0</v>
      </c>
      <c r="O37" s="11"/>
      <c r="P37" s="11"/>
      <c r="Q37" s="8">
        <f t="shared" si="4"/>
        <v>0</v>
      </c>
    </row>
    <row r="38" spans="1:17" s="30" customFormat="1" ht="15.75" hidden="1">
      <c r="A38" s="17">
        <v>2420</v>
      </c>
      <c r="B38" s="19" t="s">
        <v>30</v>
      </c>
      <c r="C38" s="14"/>
      <c r="D38" s="14"/>
      <c r="E38" s="8">
        <f t="shared" si="0"/>
        <v>0</v>
      </c>
      <c r="F38" s="14"/>
      <c r="G38" s="14"/>
      <c r="H38" s="8">
        <f t="shared" si="1"/>
        <v>0</v>
      </c>
      <c r="I38" s="11"/>
      <c r="J38" s="11"/>
      <c r="K38" s="8">
        <f t="shared" si="2"/>
        <v>0</v>
      </c>
      <c r="L38" s="11"/>
      <c r="M38" s="11"/>
      <c r="N38" s="8">
        <f t="shared" si="3"/>
        <v>0</v>
      </c>
      <c r="O38" s="11"/>
      <c r="P38" s="11"/>
      <c r="Q38" s="8">
        <f t="shared" si="4"/>
        <v>0</v>
      </c>
    </row>
    <row r="39" spans="1:17" s="30" customFormat="1" ht="15.75" hidden="1">
      <c r="A39" s="16">
        <v>2600</v>
      </c>
      <c r="B39" s="18" t="s">
        <v>31</v>
      </c>
      <c r="C39" s="14">
        <f>SUM(C40:C42)</f>
        <v>0</v>
      </c>
      <c r="D39" s="14">
        <f>SUM(D40:D42)</f>
        <v>0</v>
      </c>
      <c r="E39" s="8">
        <f t="shared" si="0"/>
        <v>0</v>
      </c>
      <c r="F39" s="14">
        <f>SUM(F40:F42)</f>
        <v>0</v>
      </c>
      <c r="G39" s="14">
        <f>SUM(G40:G42)</f>
        <v>0</v>
      </c>
      <c r="H39" s="8">
        <f t="shared" si="1"/>
        <v>0</v>
      </c>
      <c r="I39" s="11">
        <f>SUM(I40:I42)</f>
        <v>0</v>
      </c>
      <c r="J39" s="11">
        <f>SUM(J40:J42)</f>
        <v>0</v>
      </c>
      <c r="K39" s="8">
        <f t="shared" si="2"/>
        <v>0</v>
      </c>
      <c r="L39" s="11">
        <f>SUM(L40:L42)</f>
        <v>0</v>
      </c>
      <c r="M39" s="11">
        <f>SUM(M40:M42)</f>
        <v>0</v>
      </c>
      <c r="N39" s="8">
        <f t="shared" si="3"/>
        <v>0</v>
      </c>
      <c r="O39" s="11">
        <f>SUM(O40:O42)</f>
        <v>0</v>
      </c>
      <c r="P39" s="11">
        <f>SUM(P40:P42)</f>
        <v>0</v>
      </c>
      <c r="Q39" s="8">
        <f t="shared" si="4"/>
        <v>0</v>
      </c>
    </row>
    <row r="40" spans="1:17" ht="30" hidden="1">
      <c r="A40" s="17">
        <v>2610</v>
      </c>
      <c r="B40" s="20" t="s">
        <v>32</v>
      </c>
      <c r="C40" s="8"/>
      <c r="D40" s="8"/>
      <c r="E40" s="8">
        <f t="shared" si="0"/>
        <v>0</v>
      </c>
      <c r="F40" s="8"/>
      <c r="G40" s="8"/>
      <c r="H40" s="8">
        <f t="shared" si="1"/>
        <v>0</v>
      </c>
      <c r="I40" s="7">
        <f>ROUND(F40*1.081,3)</f>
        <v>0</v>
      </c>
      <c r="J40" s="7"/>
      <c r="K40" s="8">
        <f t="shared" si="2"/>
        <v>0</v>
      </c>
      <c r="L40" s="7">
        <f>ROUND(I40*1.055,3)</f>
        <v>0</v>
      </c>
      <c r="M40" s="7">
        <f>ROUND(J40*1.055,3)</f>
        <v>0</v>
      </c>
      <c r="N40" s="8">
        <f t="shared" si="3"/>
        <v>0</v>
      </c>
      <c r="O40" s="7">
        <f>ROUND(L40*1.052,3)</f>
        <v>0</v>
      </c>
      <c r="P40" s="7">
        <f>ROUND(M40*1.052,3)</f>
        <v>0</v>
      </c>
      <c r="Q40" s="8">
        <f t="shared" si="4"/>
        <v>0</v>
      </c>
    </row>
    <row r="41" spans="1:17" ht="30" hidden="1">
      <c r="A41" s="17">
        <v>2620</v>
      </c>
      <c r="B41" s="20" t="s">
        <v>33</v>
      </c>
      <c r="C41" s="8"/>
      <c r="D41" s="8"/>
      <c r="E41" s="8">
        <f t="shared" si="0"/>
        <v>0</v>
      </c>
      <c r="F41" s="8"/>
      <c r="G41" s="8"/>
      <c r="H41" s="8">
        <f t="shared" si="1"/>
        <v>0</v>
      </c>
      <c r="I41" s="7"/>
      <c r="J41" s="7"/>
      <c r="K41" s="8">
        <f t="shared" si="2"/>
        <v>0</v>
      </c>
      <c r="L41" s="7"/>
      <c r="M41" s="7"/>
      <c r="N41" s="8">
        <f t="shared" si="3"/>
        <v>0</v>
      </c>
      <c r="O41" s="7"/>
      <c r="P41" s="7"/>
      <c r="Q41" s="8">
        <f t="shared" si="4"/>
        <v>0</v>
      </c>
    </row>
    <row r="42" spans="1:17" ht="30" hidden="1">
      <c r="A42" s="17">
        <v>2630</v>
      </c>
      <c r="B42" s="20" t="s">
        <v>34</v>
      </c>
      <c r="C42" s="8"/>
      <c r="D42" s="8"/>
      <c r="E42" s="8">
        <f t="shared" si="0"/>
        <v>0</v>
      </c>
      <c r="F42" s="8"/>
      <c r="G42" s="8"/>
      <c r="H42" s="8">
        <f t="shared" si="1"/>
        <v>0</v>
      </c>
      <c r="I42" s="7"/>
      <c r="J42" s="7"/>
      <c r="K42" s="8">
        <f t="shared" si="2"/>
        <v>0</v>
      </c>
      <c r="L42" s="7"/>
      <c r="M42" s="7"/>
      <c r="N42" s="8">
        <f t="shared" si="3"/>
        <v>0</v>
      </c>
      <c r="O42" s="7"/>
      <c r="P42" s="7"/>
      <c r="Q42" s="8">
        <f t="shared" si="4"/>
        <v>0</v>
      </c>
    </row>
    <row r="43" spans="1:17" s="28" customFormat="1" ht="15.75" hidden="1">
      <c r="A43" s="16">
        <v>2700</v>
      </c>
      <c r="B43" s="18" t="s">
        <v>35</v>
      </c>
      <c r="C43" s="12">
        <f>SUM(C44:C46)</f>
        <v>935.129</v>
      </c>
      <c r="D43" s="12">
        <f>SUM(D44:D46)</f>
        <v>0</v>
      </c>
      <c r="E43" s="8">
        <f t="shared" si="0"/>
        <v>935.129</v>
      </c>
      <c r="F43" s="12">
        <f>SUM(F44:F46)</f>
        <v>0</v>
      </c>
      <c r="G43" s="12">
        <f>SUM(G44:G46)</f>
        <v>0</v>
      </c>
      <c r="H43" s="8">
        <f t="shared" si="1"/>
        <v>0</v>
      </c>
      <c r="I43" s="9">
        <f>SUM(I44:I46)</f>
        <v>0</v>
      </c>
      <c r="J43" s="9">
        <f>SUM(J44:J46)</f>
        <v>0</v>
      </c>
      <c r="K43" s="8">
        <f t="shared" si="2"/>
        <v>0</v>
      </c>
      <c r="L43" s="9">
        <f>SUM(L44:L46)</f>
        <v>0</v>
      </c>
      <c r="M43" s="9">
        <f>SUM(M44:M46)</f>
        <v>0</v>
      </c>
      <c r="N43" s="8">
        <f t="shared" si="3"/>
        <v>0</v>
      </c>
      <c r="O43" s="9">
        <f>SUM(O44:O46)</f>
        <v>0</v>
      </c>
      <c r="P43" s="9">
        <f>SUM(P44:P46)</f>
        <v>0</v>
      </c>
      <c r="Q43" s="8">
        <f t="shared" si="4"/>
        <v>0</v>
      </c>
    </row>
    <row r="44" spans="1:17" s="29" customFormat="1" ht="15.75" hidden="1">
      <c r="A44" s="17">
        <v>2710</v>
      </c>
      <c r="B44" s="19" t="s">
        <v>36</v>
      </c>
      <c r="C44" s="13"/>
      <c r="D44" s="13"/>
      <c r="E44" s="8">
        <f t="shared" si="0"/>
        <v>0</v>
      </c>
      <c r="F44" s="13"/>
      <c r="G44" s="13"/>
      <c r="H44" s="8">
        <f t="shared" si="1"/>
        <v>0</v>
      </c>
      <c r="I44" s="10"/>
      <c r="J44" s="10"/>
      <c r="K44" s="8">
        <f t="shared" si="2"/>
        <v>0</v>
      </c>
      <c r="L44" s="10"/>
      <c r="M44" s="10"/>
      <c r="N44" s="8">
        <f t="shared" si="3"/>
        <v>0</v>
      </c>
      <c r="O44" s="10"/>
      <c r="P44" s="10"/>
      <c r="Q44" s="8">
        <f t="shared" si="4"/>
        <v>0</v>
      </c>
    </row>
    <row r="45" spans="1:17" s="30" customFormat="1" ht="15.75" hidden="1">
      <c r="A45" s="17">
        <v>2720</v>
      </c>
      <c r="B45" s="19" t="s">
        <v>37</v>
      </c>
      <c r="C45" s="14"/>
      <c r="D45" s="14"/>
      <c r="E45" s="8">
        <f t="shared" si="0"/>
        <v>0</v>
      </c>
      <c r="F45" s="14"/>
      <c r="G45" s="14"/>
      <c r="H45" s="8">
        <f t="shared" si="1"/>
        <v>0</v>
      </c>
      <c r="I45" s="11"/>
      <c r="J45" s="11"/>
      <c r="K45" s="8">
        <f t="shared" si="2"/>
        <v>0</v>
      </c>
      <c r="L45" s="11"/>
      <c r="M45" s="11"/>
      <c r="N45" s="8">
        <f t="shared" si="3"/>
        <v>0</v>
      </c>
      <c r="O45" s="11"/>
      <c r="P45" s="11"/>
      <c r="Q45" s="8">
        <f t="shared" si="4"/>
        <v>0</v>
      </c>
    </row>
    <row r="46" spans="1:17" s="30" customFormat="1" ht="15.75" hidden="1">
      <c r="A46" s="17">
        <v>2730</v>
      </c>
      <c r="B46" s="19" t="s">
        <v>38</v>
      </c>
      <c r="C46" s="14">
        <v>935.129</v>
      </c>
      <c r="D46" s="14"/>
      <c r="E46" s="8">
        <f t="shared" si="0"/>
        <v>935.129</v>
      </c>
      <c r="F46" s="14"/>
      <c r="G46" s="14"/>
      <c r="H46" s="8">
        <f t="shared" si="1"/>
        <v>0</v>
      </c>
      <c r="I46" s="11"/>
      <c r="J46" s="11"/>
      <c r="K46" s="8">
        <f t="shared" si="2"/>
        <v>0</v>
      </c>
      <c r="L46" s="7">
        <f>ROUND(I46*1.055,3)</f>
        <v>0</v>
      </c>
      <c r="M46" s="7">
        <f>ROUND(J46*1.055,3)</f>
        <v>0</v>
      </c>
      <c r="N46" s="8">
        <f t="shared" si="3"/>
        <v>0</v>
      </c>
      <c r="O46" s="7">
        <f>ROUND(L46*1.052,3)</f>
        <v>0</v>
      </c>
      <c r="P46" s="7">
        <f>ROUND(M46*1.052,3)</f>
        <v>0</v>
      </c>
      <c r="Q46" s="8">
        <f t="shared" si="4"/>
        <v>0</v>
      </c>
    </row>
    <row r="47" spans="1:17" s="30" customFormat="1" ht="15.75" hidden="1">
      <c r="A47" s="16">
        <v>2800</v>
      </c>
      <c r="B47" s="18" t="s">
        <v>39</v>
      </c>
      <c r="C47" s="14"/>
      <c r="D47" s="14"/>
      <c r="E47" s="8">
        <f t="shared" si="0"/>
        <v>0</v>
      </c>
      <c r="F47" s="14"/>
      <c r="G47" s="14"/>
      <c r="H47" s="8">
        <f t="shared" si="1"/>
        <v>0</v>
      </c>
      <c r="I47" s="7">
        <f>ROUND(F47*1.12,3)</f>
        <v>0</v>
      </c>
      <c r="J47" s="11"/>
      <c r="K47" s="8">
        <f t="shared" si="2"/>
        <v>0</v>
      </c>
      <c r="L47" s="7">
        <f>ROUND(I47*1.055,3)</f>
        <v>0</v>
      </c>
      <c r="M47" s="7">
        <f>ROUND(J47*1.055,3)</f>
        <v>0</v>
      </c>
      <c r="N47" s="8">
        <f t="shared" si="3"/>
        <v>0</v>
      </c>
      <c r="O47" s="7">
        <f>ROUND(L47*1.052,3)</f>
        <v>0</v>
      </c>
      <c r="P47" s="7">
        <f>ROUND(M47*1.052,3)</f>
        <v>0</v>
      </c>
      <c r="Q47" s="8">
        <f t="shared" si="4"/>
        <v>0</v>
      </c>
    </row>
    <row r="48" spans="1:17" s="30" customFormat="1" ht="15.75" hidden="1">
      <c r="A48" s="16">
        <v>2900</v>
      </c>
      <c r="B48" s="18" t="s">
        <v>40</v>
      </c>
      <c r="C48" s="14"/>
      <c r="D48" s="14"/>
      <c r="E48" s="8">
        <f t="shared" si="0"/>
        <v>0</v>
      </c>
      <c r="F48" s="14"/>
      <c r="G48" s="14"/>
      <c r="H48" s="8">
        <f t="shared" si="1"/>
        <v>0</v>
      </c>
      <c r="I48" s="11"/>
      <c r="J48" s="11"/>
      <c r="K48" s="8">
        <f t="shared" si="2"/>
        <v>0</v>
      </c>
      <c r="L48" s="11"/>
      <c r="M48" s="11"/>
      <c r="N48" s="8">
        <f t="shared" si="3"/>
        <v>0</v>
      </c>
      <c r="O48" s="11"/>
      <c r="P48" s="11"/>
      <c r="Q48" s="8">
        <f t="shared" si="4"/>
        <v>0</v>
      </c>
    </row>
    <row r="49" spans="1:17" ht="15.75" hidden="1">
      <c r="A49" s="16">
        <v>3000</v>
      </c>
      <c r="B49" s="18" t="s">
        <v>41</v>
      </c>
      <c r="C49" s="8">
        <f>C50+C64</f>
        <v>0</v>
      </c>
      <c r="D49" s="8">
        <f>D50+D64</f>
        <v>0</v>
      </c>
      <c r="E49" s="8">
        <f t="shared" si="0"/>
        <v>0</v>
      </c>
      <c r="F49" s="8">
        <f>F50+F64</f>
        <v>0</v>
      </c>
      <c r="G49" s="8">
        <f>G50+G64</f>
        <v>0</v>
      </c>
      <c r="H49" s="8">
        <f t="shared" si="1"/>
        <v>0</v>
      </c>
      <c r="I49" s="7">
        <f>I50+I64</f>
        <v>0</v>
      </c>
      <c r="J49" s="7">
        <f>J50+J64</f>
        <v>0</v>
      </c>
      <c r="K49" s="8">
        <f t="shared" si="2"/>
        <v>0</v>
      </c>
      <c r="L49" s="7">
        <f>L50+L64</f>
        <v>0</v>
      </c>
      <c r="M49" s="7">
        <f>M50+M64</f>
        <v>0</v>
      </c>
      <c r="N49" s="8">
        <f t="shared" si="3"/>
        <v>0</v>
      </c>
      <c r="O49" s="7">
        <f>O50+O64</f>
        <v>0</v>
      </c>
      <c r="P49" s="7">
        <f>P50+P64</f>
        <v>0</v>
      </c>
      <c r="Q49" s="8">
        <f t="shared" si="4"/>
        <v>0</v>
      </c>
    </row>
    <row r="50" spans="1:17" s="30" customFormat="1" ht="15.75" hidden="1">
      <c r="A50" s="16">
        <v>3100</v>
      </c>
      <c r="B50" s="18" t="s">
        <v>42</v>
      </c>
      <c r="C50" s="14">
        <f>SUM(C51:C63)</f>
        <v>0</v>
      </c>
      <c r="D50" s="14">
        <f>SUM(D51:D63)</f>
        <v>0</v>
      </c>
      <c r="E50" s="8">
        <f t="shared" si="0"/>
        <v>0</v>
      </c>
      <c r="F50" s="14">
        <f>SUM(F51:F63)</f>
        <v>0</v>
      </c>
      <c r="G50" s="14">
        <f>SUM(G51:G63)</f>
        <v>0</v>
      </c>
      <c r="H50" s="8">
        <f t="shared" si="1"/>
        <v>0</v>
      </c>
      <c r="I50" s="11">
        <f>SUM(I51:I63)</f>
        <v>0</v>
      </c>
      <c r="J50" s="11">
        <f>SUM(J51:J63)</f>
        <v>0</v>
      </c>
      <c r="K50" s="8">
        <f t="shared" si="2"/>
        <v>0</v>
      </c>
      <c r="L50" s="11">
        <f>SUM(L51:L63)</f>
        <v>0</v>
      </c>
      <c r="M50" s="11">
        <f>SUM(M51:M63)</f>
        <v>0</v>
      </c>
      <c r="N50" s="8">
        <f t="shared" si="3"/>
        <v>0</v>
      </c>
      <c r="O50" s="11">
        <f>SUM(O51:O63)</f>
        <v>0</v>
      </c>
      <c r="P50" s="11">
        <f>SUM(P51:P63)</f>
        <v>0</v>
      </c>
      <c r="Q50" s="8">
        <f t="shared" si="4"/>
        <v>0</v>
      </c>
    </row>
    <row r="51" spans="1:17" ht="30" hidden="1">
      <c r="A51" s="17">
        <v>3110</v>
      </c>
      <c r="B51" s="20" t="s">
        <v>43</v>
      </c>
      <c r="C51" s="8"/>
      <c r="D51" s="8"/>
      <c r="E51" s="8">
        <f t="shared" si="0"/>
        <v>0</v>
      </c>
      <c r="F51" s="8"/>
      <c r="G51" s="8"/>
      <c r="H51" s="8">
        <f t="shared" si="1"/>
        <v>0</v>
      </c>
      <c r="I51" s="7"/>
      <c r="J51" s="7"/>
      <c r="K51" s="8">
        <f t="shared" si="2"/>
        <v>0</v>
      </c>
      <c r="L51" s="7">
        <f>ROUND(I51*1.055,3)</f>
        <v>0</v>
      </c>
      <c r="M51" s="7">
        <f>ROUND(J51*1.055,3)</f>
        <v>0</v>
      </c>
      <c r="N51" s="8">
        <f t="shared" si="3"/>
        <v>0</v>
      </c>
      <c r="O51" s="7">
        <f>ROUND(L51*1.052,3)</f>
        <v>0</v>
      </c>
      <c r="P51" s="7">
        <f>ROUND(M51*1.052,3)</f>
        <v>0</v>
      </c>
      <c r="Q51" s="8">
        <f t="shared" si="4"/>
        <v>0</v>
      </c>
    </row>
    <row r="52" spans="1:17" ht="15.75" hidden="1">
      <c r="A52" s="17">
        <v>3120</v>
      </c>
      <c r="B52" s="20" t="s">
        <v>44</v>
      </c>
      <c r="C52" s="8"/>
      <c r="D52" s="8"/>
      <c r="E52" s="8">
        <f t="shared" si="0"/>
        <v>0</v>
      </c>
      <c r="F52" s="8"/>
      <c r="G52" s="8"/>
      <c r="H52" s="8">
        <f t="shared" si="1"/>
        <v>0</v>
      </c>
      <c r="I52" s="7"/>
      <c r="J52" s="7"/>
      <c r="K52" s="8">
        <f t="shared" si="2"/>
        <v>0</v>
      </c>
      <c r="L52" s="7"/>
      <c r="M52" s="7"/>
      <c r="N52" s="8">
        <f t="shared" si="3"/>
        <v>0</v>
      </c>
      <c r="O52" s="7"/>
      <c r="P52" s="7"/>
      <c r="Q52" s="8">
        <f t="shared" si="4"/>
        <v>0</v>
      </c>
    </row>
    <row r="53" spans="1:17" ht="15.75" hidden="1">
      <c r="A53" s="17">
        <v>3121</v>
      </c>
      <c r="B53" s="20" t="s">
        <v>45</v>
      </c>
      <c r="C53" s="8"/>
      <c r="D53" s="8"/>
      <c r="E53" s="8">
        <f t="shared" si="0"/>
        <v>0</v>
      </c>
      <c r="F53" s="8"/>
      <c r="G53" s="8"/>
      <c r="H53" s="8">
        <f t="shared" si="1"/>
        <v>0</v>
      </c>
      <c r="I53" s="7"/>
      <c r="J53" s="7"/>
      <c r="K53" s="8">
        <f t="shared" si="2"/>
        <v>0</v>
      </c>
      <c r="L53" s="7"/>
      <c r="M53" s="7"/>
      <c r="N53" s="8">
        <f t="shared" si="3"/>
        <v>0</v>
      </c>
      <c r="O53" s="7"/>
      <c r="P53" s="7"/>
      <c r="Q53" s="8">
        <f t="shared" si="4"/>
        <v>0</v>
      </c>
    </row>
    <row r="54" spans="1:17" ht="30" hidden="1">
      <c r="A54" s="17">
        <v>3122</v>
      </c>
      <c r="B54" s="20" t="s">
        <v>46</v>
      </c>
      <c r="C54" s="8"/>
      <c r="D54" s="8"/>
      <c r="E54" s="8">
        <f t="shared" si="0"/>
        <v>0</v>
      </c>
      <c r="F54" s="8"/>
      <c r="G54" s="8"/>
      <c r="H54" s="8">
        <f t="shared" si="1"/>
        <v>0</v>
      </c>
      <c r="I54" s="7"/>
      <c r="J54" s="7"/>
      <c r="K54" s="8">
        <f t="shared" si="2"/>
        <v>0</v>
      </c>
      <c r="L54" s="7"/>
      <c r="M54" s="7"/>
      <c r="N54" s="8">
        <f t="shared" si="3"/>
        <v>0</v>
      </c>
      <c r="O54" s="7"/>
      <c r="P54" s="7"/>
      <c r="Q54" s="8">
        <f t="shared" si="4"/>
        <v>0</v>
      </c>
    </row>
    <row r="55" spans="1:17" ht="15.75" hidden="1">
      <c r="A55" s="17">
        <v>3130</v>
      </c>
      <c r="B55" s="20" t="s">
        <v>47</v>
      </c>
      <c r="C55" s="8"/>
      <c r="D55" s="8"/>
      <c r="E55" s="8">
        <f t="shared" si="0"/>
        <v>0</v>
      </c>
      <c r="F55" s="8"/>
      <c r="G55" s="8"/>
      <c r="H55" s="8">
        <f t="shared" si="1"/>
        <v>0</v>
      </c>
      <c r="I55" s="7"/>
      <c r="J55" s="7"/>
      <c r="K55" s="8">
        <f t="shared" si="2"/>
        <v>0</v>
      </c>
      <c r="L55" s="7"/>
      <c r="M55" s="7"/>
      <c r="N55" s="8">
        <f t="shared" si="3"/>
        <v>0</v>
      </c>
      <c r="O55" s="7"/>
      <c r="P55" s="7"/>
      <c r="Q55" s="8">
        <f t="shared" si="4"/>
        <v>0</v>
      </c>
    </row>
    <row r="56" spans="1:17" ht="30" hidden="1">
      <c r="A56" s="17">
        <v>3131</v>
      </c>
      <c r="B56" s="20" t="s">
        <v>48</v>
      </c>
      <c r="C56" s="8"/>
      <c r="D56" s="8"/>
      <c r="E56" s="8">
        <f t="shared" si="0"/>
        <v>0</v>
      </c>
      <c r="F56" s="8"/>
      <c r="G56" s="8"/>
      <c r="H56" s="8">
        <f t="shared" si="1"/>
        <v>0</v>
      </c>
      <c r="I56" s="7"/>
      <c r="J56" s="7"/>
      <c r="K56" s="8">
        <f t="shared" si="2"/>
        <v>0</v>
      </c>
      <c r="L56" s="7"/>
      <c r="M56" s="7"/>
      <c r="N56" s="8">
        <f t="shared" si="3"/>
        <v>0</v>
      </c>
      <c r="O56" s="7"/>
      <c r="P56" s="7"/>
      <c r="Q56" s="8">
        <f t="shared" si="4"/>
        <v>0</v>
      </c>
    </row>
    <row r="57" spans="1:17" s="29" customFormat="1" ht="15.75" hidden="1">
      <c r="A57" s="17">
        <v>3132</v>
      </c>
      <c r="B57" s="20" t="s">
        <v>49</v>
      </c>
      <c r="C57" s="13"/>
      <c r="D57" s="13"/>
      <c r="E57" s="8">
        <f t="shared" si="0"/>
        <v>0</v>
      </c>
      <c r="F57" s="13"/>
      <c r="G57" s="13"/>
      <c r="H57" s="8">
        <f t="shared" si="1"/>
        <v>0</v>
      </c>
      <c r="I57" s="10"/>
      <c r="J57" s="10"/>
      <c r="K57" s="8">
        <f t="shared" si="2"/>
        <v>0</v>
      </c>
      <c r="L57" s="7">
        <f>ROUND(I57*1.055,3)</f>
        <v>0</v>
      </c>
      <c r="M57" s="7">
        <f>ROUND(J57*1.055,3)</f>
        <v>0</v>
      </c>
      <c r="N57" s="8">
        <f t="shared" si="3"/>
        <v>0</v>
      </c>
      <c r="O57" s="7">
        <f>ROUND(L57*1.052,3)</f>
        <v>0</v>
      </c>
      <c r="P57" s="7">
        <f>ROUND(M57*1.052,3)</f>
        <v>0</v>
      </c>
      <c r="Q57" s="8">
        <f t="shared" si="4"/>
        <v>0</v>
      </c>
    </row>
    <row r="58" spans="1:17" s="29" customFormat="1" ht="15.75" hidden="1">
      <c r="A58" s="17">
        <v>3140</v>
      </c>
      <c r="B58" s="20" t="s">
        <v>50</v>
      </c>
      <c r="C58" s="13"/>
      <c r="D58" s="13"/>
      <c r="E58" s="8">
        <f t="shared" si="0"/>
        <v>0</v>
      </c>
      <c r="F58" s="13"/>
      <c r="G58" s="13"/>
      <c r="H58" s="8">
        <f t="shared" si="1"/>
        <v>0</v>
      </c>
      <c r="I58" s="10"/>
      <c r="J58" s="10"/>
      <c r="K58" s="8">
        <f t="shared" si="2"/>
        <v>0</v>
      </c>
      <c r="L58" s="10"/>
      <c r="M58" s="10"/>
      <c r="N58" s="8">
        <f t="shared" si="3"/>
        <v>0</v>
      </c>
      <c r="O58" s="10"/>
      <c r="P58" s="10"/>
      <c r="Q58" s="8">
        <f t="shared" si="4"/>
        <v>0</v>
      </c>
    </row>
    <row r="59" spans="1:17" s="29" customFormat="1" ht="15.75" hidden="1">
      <c r="A59" s="17">
        <v>3141</v>
      </c>
      <c r="B59" s="20" t="s">
        <v>51</v>
      </c>
      <c r="C59" s="13"/>
      <c r="D59" s="13"/>
      <c r="E59" s="8">
        <f t="shared" si="0"/>
        <v>0</v>
      </c>
      <c r="F59" s="13"/>
      <c r="G59" s="13"/>
      <c r="H59" s="8">
        <f t="shared" si="1"/>
        <v>0</v>
      </c>
      <c r="I59" s="10"/>
      <c r="J59" s="10"/>
      <c r="K59" s="8">
        <f t="shared" si="2"/>
        <v>0</v>
      </c>
      <c r="L59" s="10"/>
      <c r="M59" s="10"/>
      <c r="N59" s="8">
        <f t="shared" si="3"/>
        <v>0</v>
      </c>
      <c r="O59" s="10"/>
      <c r="P59" s="10"/>
      <c r="Q59" s="8">
        <f t="shared" si="4"/>
        <v>0</v>
      </c>
    </row>
    <row r="60" spans="1:17" s="29" customFormat="1" ht="15.75" hidden="1">
      <c r="A60" s="17">
        <v>3142</v>
      </c>
      <c r="B60" s="20" t="s">
        <v>52</v>
      </c>
      <c r="C60" s="13"/>
      <c r="D60" s="13"/>
      <c r="E60" s="8">
        <f t="shared" si="0"/>
        <v>0</v>
      </c>
      <c r="F60" s="13"/>
      <c r="G60" s="13"/>
      <c r="H60" s="8">
        <f t="shared" si="1"/>
        <v>0</v>
      </c>
      <c r="I60" s="10"/>
      <c r="J60" s="10"/>
      <c r="K60" s="8">
        <f t="shared" si="2"/>
        <v>0</v>
      </c>
      <c r="L60" s="10"/>
      <c r="M60" s="10"/>
      <c r="N60" s="8">
        <f t="shared" si="3"/>
        <v>0</v>
      </c>
      <c r="O60" s="10"/>
      <c r="P60" s="10"/>
      <c r="Q60" s="8">
        <f t="shared" si="4"/>
        <v>0</v>
      </c>
    </row>
    <row r="61" spans="1:17" ht="30" hidden="1">
      <c r="A61" s="17">
        <v>3143</v>
      </c>
      <c r="B61" s="20" t="s">
        <v>53</v>
      </c>
      <c r="C61" s="8"/>
      <c r="D61" s="8"/>
      <c r="E61" s="8">
        <f t="shared" si="0"/>
        <v>0</v>
      </c>
      <c r="F61" s="8"/>
      <c r="G61" s="8"/>
      <c r="H61" s="8">
        <f t="shared" si="1"/>
        <v>0</v>
      </c>
      <c r="I61" s="7"/>
      <c r="J61" s="7"/>
      <c r="K61" s="8">
        <f t="shared" si="2"/>
        <v>0</v>
      </c>
      <c r="L61" s="7"/>
      <c r="M61" s="7"/>
      <c r="N61" s="8">
        <f t="shared" si="3"/>
        <v>0</v>
      </c>
      <c r="O61" s="7"/>
      <c r="P61" s="7"/>
      <c r="Q61" s="8">
        <f t="shared" si="4"/>
        <v>0</v>
      </c>
    </row>
    <row r="62" spans="1:17" s="28" customFormat="1" ht="15.75" hidden="1">
      <c r="A62" s="17">
        <v>3150</v>
      </c>
      <c r="B62" s="20" t="s">
        <v>54</v>
      </c>
      <c r="C62" s="12"/>
      <c r="D62" s="12"/>
      <c r="E62" s="8">
        <f t="shared" si="0"/>
        <v>0</v>
      </c>
      <c r="F62" s="12"/>
      <c r="G62" s="12"/>
      <c r="H62" s="8">
        <f t="shared" si="1"/>
        <v>0</v>
      </c>
      <c r="I62" s="9"/>
      <c r="J62" s="9"/>
      <c r="K62" s="8">
        <f t="shared" si="2"/>
        <v>0</v>
      </c>
      <c r="L62" s="9"/>
      <c r="M62" s="9"/>
      <c r="N62" s="8">
        <f t="shared" si="3"/>
        <v>0</v>
      </c>
      <c r="O62" s="9"/>
      <c r="P62" s="9"/>
      <c r="Q62" s="8">
        <f t="shared" si="4"/>
        <v>0</v>
      </c>
    </row>
    <row r="63" spans="1:17" ht="15.75" hidden="1">
      <c r="A63" s="17">
        <v>3160</v>
      </c>
      <c r="B63" s="20" t="s">
        <v>55</v>
      </c>
      <c r="C63" s="8"/>
      <c r="D63" s="8"/>
      <c r="E63" s="8">
        <f t="shared" si="0"/>
        <v>0</v>
      </c>
      <c r="F63" s="8"/>
      <c r="G63" s="8"/>
      <c r="H63" s="8">
        <f t="shared" si="1"/>
        <v>0</v>
      </c>
      <c r="I63" s="7"/>
      <c r="J63" s="7"/>
      <c r="K63" s="8">
        <f t="shared" si="2"/>
        <v>0</v>
      </c>
      <c r="L63" s="7"/>
      <c r="M63" s="7"/>
      <c r="N63" s="8">
        <f t="shared" si="3"/>
        <v>0</v>
      </c>
      <c r="O63" s="7"/>
      <c r="P63" s="7"/>
      <c r="Q63" s="8">
        <f t="shared" si="4"/>
        <v>0</v>
      </c>
    </row>
    <row r="64" spans="1:17" ht="15.75" hidden="1">
      <c r="A64" s="16">
        <v>3200</v>
      </c>
      <c r="B64" s="21" t="s">
        <v>56</v>
      </c>
      <c r="C64" s="8">
        <f>SUM(C65:C68)</f>
        <v>0</v>
      </c>
      <c r="D64" s="8">
        <f>SUM(D65:D68)</f>
        <v>0</v>
      </c>
      <c r="E64" s="8">
        <f t="shared" si="0"/>
        <v>0</v>
      </c>
      <c r="F64" s="8">
        <f>SUM(F65:F68)</f>
        <v>0</v>
      </c>
      <c r="G64" s="8">
        <f>SUM(G65:G68)</f>
        <v>0</v>
      </c>
      <c r="H64" s="8">
        <f t="shared" si="1"/>
        <v>0</v>
      </c>
      <c r="I64" s="7">
        <f>SUM(I65:I68)</f>
        <v>0</v>
      </c>
      <c r="J64" s="7">
        <f>SUM(J65:J68)</f>
        <v>0</v>
      </c>
      <c r="K64" s="8">
        <f t="shared" si="2"/>
        <v>0</v>
      </c>
      <c r="L64" s="7">
        <f>SUM(L65:L68)</f>
        <v>0</v>
      </c>
      <c r="M64" s="7">
        <f>SUM(M65:M68)</f>
        <v>0</v>
      </c>
      <c r="N64" s="8">
        <f t="shared" si="3"/>
        <v>0</v>
      </c>
      <c r="O64" s="7">
        <f>SUM(O65:O68)</f>
        <v>0</v>
      </c>
      <c r="P64" s="7">
        <f>SUM(P65:P68)</f>
        <v>0</v>
      </c>
      <c r="Q64" s="8">
        <f t="shared" si="4"/>
        <v>0</v>
      </c>
    </row>
    <row r="65" spans="1:17" ht="30" hidden="1">
      <c r="A65" s="17">
        <v>3210</v>
      </c>
      <c r="B65" s="20" t="s">
        <v>57</v>
      </c>
      <c r="C65" s="8"/>
      <c r="D65" s="8"/>
      <c r="E65" s="8">
        <f t="shared" si="0"/>
        <v>0</v>
      </c>
      <c r="F65" s="8"/>
      <c r="G65" s="8"/>
      <c r="H65" s="8">
        <f t="shared" si="1"/>
        <v>0</v>
      </c>
      <c r="I65" s="7"/>
      <c r="J65" s="7"/>
      <c r="K65" s="8">
        <f t="shared" si="2"/>
        <v>0</v>
      </c>
      <c r="L65" s="7"/>
      <c r="M65" s="7"/>
      <c r="N65" s="8">
        <f t="shared" si="3"/>
        <v>0</v>
      </c>
      <c r="O65" s="7"/>
      <c r="P65" s="7"/>
      <c r="Q65" s="8">
        <f t="shared" si="4"/>
        <v>0</v>
      </c>
    </row>
    <row r="66" spans="1:17" ht="30" hidden="1">
      <c r="A66" s="17">
        <v>3220</v>
      </c>
      <c r="B66" s="20" t="s">
        <v>58</v>
      </c>
      <c r="C66" s="8"/>
      <c r="D66" s="8"/>
      <c r="E66" s="8">
        <f t="shared" si="0"/>
        <v>0</v>
      </c>
      <c r="F66" s="8"/>
      <c r="G66" s="8"/>
      <c r="H66" s="8">
        <f t="shared" si="1"/>
        <v>0</v>
      </c>
      <c r="I66" s="7"/>
      <c r="J66" s="7"/>
      <c r="K66" s="8">
        <f t="shared" si="2"/>
        <v>0</v>
      </c>
      <c r="L66" s="7"/>
      <c r="M66" s="7"/>
      <c r="N66" s="8">
        <f t="shared" si="3"/>
        <v>0</v>
      </c>
      <c r="O66" s="7"/>
      <c r="P66" s="7"/>
      <c r="Q66" s="8">
        <f t="shared" si="4"/>
        <v>0</v>
      </c>
    </row>
    <row r="67" spans="1:17" ht="30" hidden="1">
      <c r="A67" s="17">
        <v>3230</v>
      </c>
      <c r="B67" s="20" t="s">
        <v>59</v>
      </c>
      <c r="C67" s="8"/>
      <c r="D67" s="8"/>
      <c r="E67" s="8">
        <f t="shared" si="0"/>
        <v>0</v>
      </c>
      <c r="F67" s="8"/>
      <c r="G67" s="8"/>
      <c r="H67" s="8">
        <f t="shared" si="1"/>
        <v>0</v>
      </c>
      <c r="I67" s="7"/>
      <c r="J67" s="7"/>
      <c r="K67" s="8">
        <f t="shared" si="2"/>
        <v>0</v>
      </c>
      <c r="L67" s="7"/>
      <c r="M67" s="7"/>
      <c r="N67" s="8">
        <f t="shared" si="3"/>
        <v>0</v>
      </c>
      <c r="O67" s="7"/>
      <c r="P67" s="7"/>
      <c r="Q67" s="8">
        <f t="shared" si="4"/>
        <v>0</v>
      </c>
    </row>
    <row r="68" spans="1:17" ht="15.75" hidden="1">
      <c r="A68" s="17">
        <v>3240</v>
      </c>
      <c r="B68" s="20" t="s">
        <v>60</v>
      </c>
      <c r="C68" s="8"/>
      <c r="D68" s="8"/>
      <c r="E68" s="8">
        <f t="shared" si="0"/>
        <v>0</v>
      </c>
      <c r="F68" s="8"/>
      <c r="G68" s="8"/>
      <c r="H68" s="8">
        <f t="shared" si="1"/>
        <v>0</v>
      </c>
      <c r="I68" s="7"/>
      <c r="J68" s="7"/>
      <c r="K68" s="8">
        <f t="shared" si="2"/>
        <v>0</v>
      </c>
      <c r="L68" s="7"/>
      <c r="M68" s="7"/>
      <c r="N68" s="8">
        <f t="shared" si="3"/>
        <v>0</v>
      </c>
      <c r="O68" s="7"/>
      <c r="P68" s="7"/>
      <c r="Q68" s="8">
        <f t="shared" si="4"/>
        <v>0</v>
      </c>
    </row>
    <row r="69" spans="1:17" ht="15.75" hidden="1">
      <c r="A69" s="31"/>
      <c r="B69" s="18"/>
      <c r="C69" s="8"/>
      <c r="D69" s="8"/>
      <c r="E69" s="8">
        <f t="shared" si="0"/>
        <v>0</v>
      </c>
      <c r="F69" s="8"/>
      <c r="G69" s="8"/>
      <c r="H69" s="8">
        <f t="shared" si="1"/>
        <v>0</v>
      </c>
      <c r="I69" s="7"/>
      <c r="J69" s="7"/>
      <c r="K69" s="8">
        <f t="shared" si="2"/>
        <v>0</v>
      </c>
      <c r="L69" s="7"/>
      <c r="M69" s="7"/>
      <c r="N69" s="8">
        <f t="shared" si="3"/>
        <v>0</v>
      </c>
      <c r="O69" s="7"/>
      <c r="P69" s="7"/>
      <c r="Q69" s="8">
        <f t="shared" si="4"/>
        <v>0</v>
      </c>
    </row>
    <row r="70" spans="1:17" ht="15.75">
      <c r="A70" s="99"/>
      <c r="B70" s="100"/>
      <c r="C70" s="101"/>
      <c r="D70" s="101"/>
      <c r="E70" s="101"/>
      <c r="F70" s="101"/>
      <c r="G70" s="101"/>
      <c r="H70" s="101"/>
      <c r="I70" s="102"/>
      <c r="J70" s="102"/>
      <c r="K70" s="101"/>
      <c r="L70" s="102"/>
      <c r="M70" s="102"/>
      <c r="N70" s="101"/>
      <c r="O70" s="102"/>
      <c r="P70" s="102"/>
      <c r="Q70" s="101"/>
    </row>
    <row r="71" spans="9:17" ht="15.75">
      <c r="I71" s="2"/>
      <c r="J71" s="2"/>
      <c r="K71" s="2"/>
      <c r="L71" s="2"/>
      <c r="M71" s="2"/>
      <c r="N71" s="2"/>
      <c r="O71" s="2"/>
      <c r="P71" s="2"/>
      <c r="Q71" s="2"/>
    </row>
    <row r="72" spans="9:17" ht="15.75">
      <c r="I72" s="2"/>
      <c r="J72" s="2"/>
      <c r="K72" s="2"/>
      <c r="L72" s="2"/>
      <c r="M72" s="2"/>
      <c r="N72" s="2"/>
      <c r="O72" s="2"/>
      <c r="P72" s="2"/>
      <c r="Q72" s="2"/>
    </row>
    <row r="73" spans="2:17" ht="15.75">
      <c r="B73" s="22" t="s">
        <v>61</v>
      </c>
      <c r="I73" s="2"/>
      <c r="J73" s="2"/>
      <c r="K73" s="2"/>
      <c r="L73" s="2"/>
      <c r="M73" s="2"/>
      <c r="N73" s="2"/>
      <c r="O73" s="2"/>
      <c r="P73" s="2"/>
      <c r="Q73" s="2"/>
    </row>
    <row r="74" spans="9:17" ht="15.75">
      <c r="I74" s="2"/>
      <c r="J74" s="2"/>
      <c r="K74" s="2"/>
      <c r="L74" s="2"/>
      <c r="M74" s="2"/>
      <c r="N74" s="2"/>
      <c r="O74" s="2"/>
      <c r="P74" s="2"/>
      <c r="Q74" s="2"/>
    </row>
    <row r="75" spans="9:17" ht="15.75">
      <c r="I75" s="2"/>
      <c r="J75" s="2"/>
      <c r="K75" s="95"/>
      <c r="L75" s="95"/>
      <c r="M75" s="95"/>
      <c r="N75" s="2"/>
      <c r="O75" s="2"/>
      <c r="P75" s="2"/>
      <c r="Q75" s="2"/>
    </row>
    <row r="76" spans="1:13" s="2" customFormat="1" ht="15.75">
      <c r="A76" s="1"/>
      <c r="B76" s="2" t="s">
        <v>115</v>
      </c>
      <c r="J76" s="3"/>
      <c r="K76" s="3" t="s">
        <v>116</v>
      </c>
      <c r="L76" s="3"/>
      <c r="M76" s="95"/>
    </row>
    <row r="77" spans="1:11" s="2" customFormat="1" ht="15.75">
      <c r="A77" s="1"/>
      <c r="K77" s="103" t="s">
        <v>62</v>
      </c>
    </row>
    <row r="81" spans="1:2" ht="15.75">
      <c r="A81" s="32"/>
      <c r="B81" s="23"/>
    </row>
    <row r="82" spans="1:2" ht="15.75">
      <c r="A82" s="32"/>
      <c r="B82" s="23"/>
    </row>
    <row r="83" spans="1:2" ht="15.75">
      <c r="A83" s="33"/>
      <c r="B83" s="24"/>
    </row>
    <row r="84" spans="1:2" ht="15.75">
      <c r="A84" s="33"/>
      <c r="B84" s="24"/>
    </row>
    <row r="85" spans="1:2" ht="15.75">
      <c r="A85" s="33"/>
      <c r="B85" s="24"/>
    </row>
    <row r="86" spans="1:2" ht="15.75">
      <c r="A86" s="33"/>
      <c r="B86" s="24"/>
    </row>
    <row r="87" spans="1:2" ht="15.75">
      <c r="A87" s="32"/>
      <c r="B87" s="23"/>
    </row>
    <row r="88" spans="1:2" ht="15.75">
      <c r="A88" s="33"/>
      <c r="B88" s="24"/>
    </row>
    <row r="89" spans="1:2" ht="15.75">
      <c r="A89" s="33"/>
      <c r="B89" s="24"/>
    </row>
    <row r="90" spans="1:2" ht="15.75">
      <c r="A90" s="33"/>
      <c r="B90" s="24"/>
    </row>
    <row r="91" spans="1:2" ht="15.75">
      <c r="A91" s="33"/>
      <c r="B91" s="24"/>
    </row>
    <row r="92" spans="1:2" ht="15.75">
      <c r="A92" s="33"/>
      <c r="B92" s="24"/>
    </row>
    <row r="93" spans="1:2" ht="15.75">
      <c r="A93" s="33"/>
      <c r="B93" s="24"/>
    </row>
    <row r="94" spans="1:2" ht="15.75">
      <c r="A94" s="33"/>
      <c r="B94" s="24"/>
    </row>
    <row r="95" spans="1:2" ht="15.75">
      <c r="A95" s="33"/>
      <c r="B95" s="24"/>
    </row>
    <row r="96" spans="1:2" ht="15.75">
      <c r="A96" s="33"/>
      <c r="B96" s="24"/>
    </row>
    <row r="97" spans="1:2" ht="15.75">
      <c r="A97" s="33"/>
      <c r="B97" s="24"/>
    </row>
    <row r="98" spans="1:2" ht="15.75">
      <c r="A98" s="33"/>
      <c r="B98" s="24"/>
    </row>
    <row r="99" spans="1:2" ht="15.75">
      <c r="A99" s="33"/>
      <c r="B99" s="24"/>
    </row>
    <row r="100" spans="1:2" ht="15.75">
      <c r="A100" s="33"/>
      <c r="B100" s="24"/>
    </row>
    <row r="101" spans="1:2" ht="15.75">
      <c r="A101" s="33"/>
      <c r="B101" s="24"/>
    </row>
    <row r="102" spans="1:2" ht="15.75">
      <c r="A102" s="33"/>
      <c r="B102" s="24"/>
    </row>
    <row r="103" spans="1:2" ht="15.75">
      <c r="A103" s="32"/>
      <c r="B103" s="23"/>
    </row>
    <row r="104" spans="1:2" ht="15.75">
      <c r="A104" s="33"/>
      <c r="B104" s="24"/>
    </row>
    <row r="105" spans="1:2" ht="15.75">
      <c r="A105" s="33"/>
      <c r="B105" s="24"/>
    </row>
    <row r="106" spans="1:2" ht="15.75">
      <c r="A106" s="32"/>
      <c r="B106" s="23"/>
    </row>
    <row r="107" spans="1:2" ht="15.75">
      <c r="A107" s="33"/>
      <c r="B107" s="24"/>
    </row>
    <row r="108" spans="1:2" ht="15.75">
      <c r="A108" s="33"/>
      <c r="B108" s="24"/>
    </row>
    <row r="109" spans="1:2" ht="15.75">
      <c r="A109" s="33"/>
      <c r="B109" s="24"/>
    </row>
    <row r="110" spans="1:2" ht="15.75">
      <c r="A110" s="32"/>
      <c r="B110" s="23"/>
    </row>
    <row r="111" spans="1:2" ht="15.75">
      <c r="A111" s="33"/>
      <c r="B111" s="24"/>
    </row>
    <row r="112" spans="1:2" ht="15.75">
      <c r="A112" s="33"/>
      <c r="B112" s="24"/>
    </row>
    <row r="113" spans="1:2" ht="15.75">
      <c r="A113" s="33"/>
      <c r="B113" s="24"/>
    </row>
    <row r="114" spans="1:2" ht="15.75">
      <c r="A114" s="32"/>
      <c r="B114" s="23"/>
    </row>
    <row r="115" spans="1:2" ht="15.75">
      <c r="A115" s="32"/>
      <c r="B115" s="23"/>
    </row>
    <row r="116" spans="1:2" ht="15.75">
      <c r="A116" s="32"/>
      <c r="B116" s="23"/>
    </row>
    <row r="117" spans="1:2" ht="15.75">
      <c r="A117" s="32"/>
      <c r="B117" s="23"/>
    </row>
    <row r="118" spans="1:2" ht="15.75">
      <c r="A118" s="33"/>
      <c r="B118" s="24"/>
    </row>
    <row r="119" spans="1:2" ht="15.75">
      <c r="A119" s="33"/>
      <c r="B119" s="24"/>
    </row>
    <row r="120" spans="1:2" ht="15.75">
      <c r="A120" s="33"/>
      <c r="B120" s="24"/>
    </row>
    <row r="121" spans="1:2" ht="15.75">
      <c r="A121" s="33"/>
      <c r="B121" s="24"/>
    </row>
    <row r="122" spans="1:2" ht="15.75">
      <c r="A122" s="33"/>
      <c r="B122" s="24"/>
    </row>
    <row r="123" spans="1:2" ht="15.75">
      <c r="A123" s="33"/>
      <c r="B123" s="24"/>
    </row>
    <row r="124" spans="1:2" ht="15.75">
      <c r="A124" s="33"/>
      <c r="B124" s="24"/>
    </row>
    <row r="125" spans="1:2" ht="15.75">
      <c r="A125" s="33"/>
      <c r="B125" s="24"/>
    </row>
    <row r="126" spans="1:2" ht="15.75">
      <c r="A126" s="33"/>
      <c r="B126" s="24"/>
    </row>
    <row r="127" spans="1:2" ht="15.75">
      <c r="A127" s="33"/>
      <c r="B127" s="24"/>
    </row>
    <row r="128" spans="1:2" ht="15.75">
      <c r="A128" s="33"/>
      <c r="B128" s="24"/>
    </row>
    <row r="129" spans="1:2" ht="15.75">
      <c r="A129" s="33"/>
      <c r="B129" s="24"/>
    </row>
    <row r="130" spans="1:2" ht="15.75">
      <c r="A130" s="33"/>
      <c r="B130" s="24"/>
    </row>
    <row r="131" spans="1:2" ht="15.75">
      <c r="A131" s="32"/>
      <c r="B131" s="23"/>
    </row>
    <row r="132" spans="1:2" ht="15.75">
      <c r="A132" s="33"/>
      <c r="B132" s="24"/>
    </row>
    <row r="133" spans="1:2" ht="15.75">
      <c r="A133" s="33"/>
      <c r="B133" s="24"/>
    </row>
    <row r="134" spans="1:2" ht="15.75">
      <c r="A134" s="33"/>
      <c r="B134" s="24"/>
    </row>
    <row r="135" spans="1:2" ht="15.75">
      <c r="A135" s="33"/>
      <c r="B135" s="24"/>
    </row>
    <row r="136" ht="15.75">
      <c r="A136" s="33"/>
    </row>
  </sheetData>
  <sheetProtection/>
  <mergeCells count="23">
    <mergeCell ref="P10:P11"/>
    <mergeCell ref="J10:J11"/>
    <mergeCell ref="K10:K11"/>
    <mergeCell ref="A8:A11"/>
    <mergeCell ref="B8:B11"/>
    <mergeCell ref="C8:E9"/>
    <mergeCell ref="F8:H9"/>
    <mergeCell ref="E10:E11"/>
    <mergeCell ref="H10:H11"/>
    <mergeCell ref="C10:C11"/>
    <mergeCell ref="D10:D11"/>
    <mergeCell ref="F10:F11"/>
    <mergeCell ref="G10:G11"/>
    <mergeCell ref="M2:Q2"/>
    <mergeCell ref="I8:K9"/>
    <mergeCell ref="L8:N9"/>
    <mergeCell ref="O8:Q9"/>
    <mergeCell ref="Q10:Q11"/>
    <mergeCell ref="I10:I11"/>
    <mergeCell ref="L10:L11"/>
    <mergeCell ref="N10:N11"/>
    <mergeCell ref="M10:M11"/>
    <mergeCell ref="O10:O11"/>
  </mergeCells>
  <printOptions/>
  <pageMargins left="0.1968503937007874" right="0.1968503937007874" top="0.6" bottom="0.1968503937007874" header="0.1968503937007874" footer="0.1968503937007874"/>
  <pageSetup fitToHeight="1" fitToWidth="1" horizontalDpi="600" verticalDpi="600" orientation="landscape" paperSize="9" scale="72" r:id="rId3"/>
  <rowBreaks count="1" manualBreakCount="1">
    <brk id="38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Q135"/>
  <sheetViews>
    <sheetView view="pageBreakPreview" zoomScale="77" zoomScaleNormal="75" zoomScaleSheetLayoutView="77" zoomScalePageLayoutView="0" workbookViewId="0" topLeftCell="A5">
      <pane xSplit="2" ySplit="8" topLeftCell="I64" activePane="bottomRight" state="frozen"/>
      <selection pane="topLeft" activeCell="A5" sqref="A5"/>
      <selection pane="topRight" activeCell="C5" sqref="C5"/>
      <selection pane="bottomLeft" activeCell="A13" sqref="A13"/>
      <selection pane="bottomRight" activeCell="B75" sqref="B75:L75"/>
    </sheetView>
  </sheetViews>
  <sheetFormatPr defaultColWidth="9.140625" defaultRowHeight="12.75"/>
  <cols>
    <col min="1" max="1" width="8.421875" style="27" customWidth="1"/>
    <col min="2" max="2" width="50.00390625" style="15" customWidth="1"/>
    <col min="3" max="3" width="12.421875" style="15" customWidth="1"/>
    <col min="4" max="4" width="14.57421875" style="15" customWidth="1"/>
    <col min="5" max="5" width="14.421875" style="15" customWidth="1"/>
    <col min="6" max="6" width="11.8515625" style="15" customWidth="1"/>
    <col min="7" max="7" width="13.8515625" style="15" customWidth="1"/>
    <col min="8" max="8" width="11.8515625" style="15" customWidth="1"/>
    <col min="9" max="9" width="13.57421875" style="15" customWidth="1"/>
    <col min="10" max="10" width="12.28125" style="15" customWidth="1"/>
    <col min="11" max="11" width="15.57421875" style="15" customWidth="1"/>
    <col min="12" max="12" width="14.8515625" style="15" customWidth="1"/>
    <col min="13" max="13" width="16.00390625" style="15" customWidth="1"/>
    <col min="14" max="14" width="12.00390625" style="15" customWidth="1"/>
    <col min="15" max="15" width="12.57421875" style="15" customWidth="1"/>
    <col min="16" max="16" width="14.28125" style="15" customWidth="1"/>
    <col min="17" max="17" width="12.00390625" style="15" customWidth="1"/>
    <col min="18" max="16384" width="9.140625" style="15" customWidth="1"/>
  </cols>
  <sheetData>
    <row r="1" spans="1:13" s="2" customFormat="1" ht="15.75">
      <c r="A1" s="1"/>
      <c r="B1" s="15"/>
      <c r="M1" s="2" t="s">
        <v>0</v>
      </c>
    </row>
    <row r="2" spans="1:17" s="2" customFormat="1" ht="30.75" customHeight="1">
      <c r="A2" s="1"/>
      <c r="B2" s="15"/>
      <c r="M2" s="104" t="s">
        <v>70</v>
      </c>
      <c r="N2" s="104"/>
      <c r="O2" s="104"/>
      <c r="P2" s="104"/>
      <c r="Q2" s="104"/>
    </row>
    <row r="3" spans="1:14" s="2" customFormat="1" ht="15.75">
      <c r="A3" s="1"/>
      <c r="B3" s="15"/>
      <c r="M3" s="25" t="s">
        <v>112</v>
      </c>
      <c r="N3" s="25"/>
    </row>
    <row r="4" spans="1:2" s="2" customFormat="1" ht="15.75">
      <c r="A4" s="1"/>
      <c r="B4" s="15"/>
    </row>
    <row r="5" spans="1:3" s="2" customFormat="1" ht="15.75">
      <c r="A5" s="1"/>
      <c r="B5" s="15"/>
      <c r="C5" s="4" t="s">
        <v>77</v>
      </c>
    </row>
    <row r="6" spans="1:7" s="2" customFormat="1" ht="20.25" customHeight="1">
      <c r="A6" s="1"/>
      <c r="B6" s="15"/>
      <c r="C6" s="5"/>
      <c r="D6" s="5"/>
      <c r="E6" s="5"/>
      <c r="F6" s="5"/>
      <c r="G6" s="5"/>
    </row>
    <row r="7" spans="1:9" s="2" customFormat="1" ht="15.75">
      <c r="A7" s="1"/>
      <c r="B7" s="15"/>
      <c r="C7" s="5"/>
      <c r="D7" s="5"/>
      <c r="E7" s="5"/>
      <c r="F7" s="5"/>
      <c r="G7" s="5"/>
      <c r="I7" s="2" t="s">
        <v>1</v>
      </c>
    </row>
    <row r="8" spans="1:17" s="6" customFormat="1" ht="12.75" customHeight="1">
      <c r="A8" s="106" t="s">
        <v>2</v>
      </c>
      <c r="B8" s="108" t="s">
        <v>3</v>
      </c>
      <c r="C8" s="105" t="s">
        <v>74</v>
      </c>
      <c r="D8" s="105"/>
      <c r="E8" s="105"/>
      <c r="F8" s="106" t="s">
        <v>78</v>
      </c>
      <c r="G8" s="106"/>
      <c r="H8" s="106"/>
      <c r="I8" s="105" t="s">
        <v>75</v>
      </c>
      <c r="J8" s="105"/>
      <c r="K8" s="105"/>
      <c r="L8" s="105" t="s">
        <v>71</v>
      </c>
      <c r="M8" s="105"/>
      <c r="N8" s="105"/>
      <c r="O8" s="105" t="s">
        <v>76</v>
      </c>
      <c r="P8" s="105"/>
      <c r="Q8" s="105"/>
    </row>
    <row r="9" spans="1:17" s="6" customFormat="1" ht="24.75" customHeight="1">
      <c r="A9" s="107"/>
      <c r="B9" s="109"/>
      <c r="C9" s="105"/>
      <c r="D9" s="105"/>
      <c r="E9" s="105"/>
      <c r="F9" s="106"/>
      <c r="G9" s="106"/>
      <c r="H9" s="106"/>
      <c r="I9" s="105"/>
      <c r="J9" s="105"/>
      <c r="K9" s="105"/>
      <c r="L9" s="105"/>
      <c r="M9" s="105"/>
      <c r="N9" s="105"/>
      <c r="O9" s="105"/>
      <c r="P9" s="105"/>
      <c r="Q9" s="105"/>
    </row>
    <row r="10" spans="1:17" s="6" customFormat="1" ht="12.75">
      <c r="A10" s="107"/>
      <c r="B10" s="109"/>
      <c r="C10" s="106" t="s">
        <v>73</v>
      </c>
      <c r="D10" s="106" t="s">
        <v>72</v>
      </c>
      <c r="E10" s="105" t="s">
        <v>4</v>
      </c>
      <c r="F10" s="106" t="s">
        <v>73</v>
      </c>
      <c r="G10" s="106" t="s">
        <v>72</v>
      </c>
      <c r="H10" s="105" t="s">
        <v>4</v>
      </c>
      <c r="I10" s="106" t="s">
        <v>73</v>
      </c>
      <c r="J10" s="106" t="s">
        <v>72</v>
      </c>
      <c r="K10" s="105" t="s">
        <v>4</v>
      </c>
      <c r="L10" s="106" t="s">
        <v>73</v>
      </c>
      <c r="M10" s="106" t="s">
        <v>72</v>
      </c>
      <c r="N10" s="105" t="s">
        <v>4</v>
      </c>
      <c r="O10" s="106" t="s">
        <v>73</v>
      </c>
      <c r="P10" s="106" t="s">
        <v>72</v>
      </c>
      <c r="Q10" s="105" t="s">
        <v>4</v>
      </c>
    </row>
    <row r="11" spans="1:17" s="6" customFormat="1" ht="12.75">
      <c r="A11" s="107"/>
      <c r="B11" s="109"/>
      <c r="C11" s="107"/>
      <c r="D11" s="107"/>
      <c r="E11" s="105"/>
      <c r="F11" s="107"/>
      <c r="G11" s="107"/>
      <c r="H11" s="105"/>
      <c r="I11" s="107"/>
      <c r="J11" s="107"/>
      <c r="K11" s="105"/>
      <c r="L11" s="107"/>
      <c r="M11" s="107"/>
      <c r="N11" s="105"/>
      <c r="O11" s="107"/>
      <c r="P11" s="107"/>
      <c r="Q11" s="105"/>
    </row>
    <row r="12" spans="1:17" ht="43.5">
      <c r="A12" s="31">
        <v>70201</v>
      </c>
      <c r="B12" s="26" t="s">
        <v>82</v>
      </c>
      <c r="C12" s="8">
        <f>C14+C49</f>
        <v>20633.16</v>
      </c>
      <c r="D12" s="8">
        <f>D14+D49</f>
        <v>73.893</v>
      </c>
      <c r="E12" s="8">
        <f>C12+D12</f>
        <v>20707.053</v>
      </c>
      <c r="F12" s="8">
        <f>F14+F49</f>
        <v>37541.71599999999</v>
      </c>
      <c r="G12" s="8">
        <f>G14+G49</f>
        <v>0</v>
      </c>
      <c r="H12" s="8">
        <f>F12+G12</f>
        <v>37541.71599999999</v>
      </c>
      <c r="I12" s="7">
        <f>I14+I49</f>
        <v>46285.715000000004</v>
      </c>
      <c r="J12" s="7">
        <f>J14+J49</f>
        <v>1326.5</v>
      </c>
      <c r="K12" s="8">
        <f>I12+J12</f>
        <v>47612.215000000004</v>
      </c>
      <c r="L12" s="7">
        <f>L14+L49</f>
        <v>50485.868</v>
      </c>
      <c r="M12" s="7">
        <f>M14+M49</f>
        <v>1399.458</v>
      </c>
      <c r="N12" s="8">
        <f>L12+M12</f>
        <v>51885.326</v>
      </c>
      <c r="O12" s="7">
        <f>O14+O49</f>
        <v>54130.323</v>
      </c>
      <c r="P12" s="7">
        <f>P14+P49</f>
        <v>1472.23</v>
      </c>
      <c r="Q12" s="8">
        <f>O12+P12</f>
        <v>55602.553</v>
      </c>
    </row>
    <row r="13" spans="1:17" ht="15.75">
      <c r="A13" s="34"/>
      <c r="B13" s="17" t="s">
        <v>5</v>
      </c>
      <c r="C13" s="8"/>
      <c r="D13" s="8"/>
      <c r="E13" s="8"/>
      <c r="F13" s="8"/>
      <c r="G13" s="8"/>
      <c r="H13" s="8"/>
      <c r="I13" s="7"/>
      <c r="J13" s="7"/>
      <c r="K13" s="8"/>
      <c r="L13" s="7"/>
      <c r="M13" s="7"/>
      <c r="N13" s="8"/>
      <c r="O13" s="7"/>
      <c r="P13" s="7"/>
      <c r="Q13" s="8"/>
    </row>
    <row r="14" spans="1:17" s="28" customFormat="1" ht="15.75">
      <c r="A14" s="16">
        <v>2000</v>
      </c>
      <c r="B14" s="18" t="s">
        <v>6</v>
      </c>
      <c r="C14" s="12">
        <f>C15+C20+C36+C39+C43+C47+C48</f>
        <v>20633.16</v>
      </c>
      <c r="D14" s="12">
        <f>D15+D20+D36+D39+D43+D47+D48</f>
        <v>0</v>
      </c>
      <c r="E14" s="12">
        <f aca="true" t="shared" si="0" ref="E14:E69">C14+D14</f>
        <v>20633.16</v>
      </c>
      <c r="F14" s="12">
        <f>F15+F20+F36+F39+F43+F47+F48</f>
        <v>37541.71599999999</v>
      </c>
      <c r="G14" s="12">
        <f>G15+G20+G36+G39+G43+G47+G48</f>
        <v>0</v>
      </c>
      <c r="H14" s="12">
        <f>F14+G14</f>
        <v>37541.71599999999</v>
      </c>
      <c r="I14" s="9">
        <f>I15+I20+I36+I39+I43+I47+I48</f>
        <v>46285.715000000004</v>
      </c>
      <c r="J14" s="9">
        <f>J15+J20+J36+J39+J43+J47+J48</f>
        <v>0</v>
      </c>
      <c r="K14" s="12">
        <f>I14+J14</f>
        <v>46285.715000000004</v>
      </c>
      <c r="L14" s="9">
        <f>L15+L20+L36+L39+L43+L47+L48</f>
        <v>50485.868</v>
      </c>
      <c r="M14" s="9">
        <f>M15+M20+M36+M39+M43+M47+M48</f>
        <v>0</v>
      </c>
      <c r="N14" s="12">
        <f>L14+M14</f>
        <v>50485.868</v>
      </c>
      <c r="O14" s="9">
        <f>O15+O20+O36+O39+O43+O47+O48</f>
        <v>54130.323</v>
      </c>
      <c r="P14" s="9">
        <f>P15+P20+P36+P39+P43+P47+P48</f>
        <v>0</v>
      </c>
      <c r="Q14" s="12">
        <f>O14+P14</f>
        <v>54130.323</v>
      </c>
    </row>
    <row r="15" spans="1:17" s="29" customFormat="1" ht="15.75">
      <c r="A15" s="16">
        <v>2100</v>
      </c>
      <c r="B15" s="18" t="s">
        <v>7</v>
      </c>
      <c r="C15" s="12">
        <f>C17+C19</f>
        <v>9169.307</v>
      </c>
      <c r="D15" s="12">
        <f>D17+D19</f>
        <v>0</v>
      </c>
      <c r="E15" s="12">
        <f t="shared" si="0"/>
        <v>9169.307</v>
      </c>
      <c r="F15" s="12">
        <f>F17+F19</f>
        <v>18188.147999999997</v>
      </c>
      <c r="G15" s="12">
        <f>G17+G19</f>
        <v>0</v>
      </c>
      <c r="H15" s="12">
        <f>F15+G15</f>
        <v>18188.147999999997</v>
      </c>
      <c r="I15" s="9">
        <f>I17+I19</f>
        <v>27651.222</v>
      </c>
      <c r="J15" s="9">
        <f>J17+J19</f>
        <v>0</v>
      </c>
      <c r="K15" s="12">
        <f>I15+J15</f>
        <v>27651.222</v>
      </c>
      <c r="L15" s="9">
        <f>L17+L19</f>
        <v>30818.945</v>
      </c>
      <c r="M15" s="9">
        <f>M17+M19</f>
        <v>0</v>
      </c>
      <c r="N15" s="12">
        <f>L15+M15</f>
        <v>30818.945</v>
      </c>
      <c r="O15" s="9">
        <f>O17+O19</f>
        <v>33440.72</v>
      </c>
      <c r="P15" s="9">
        <f>P17+P19</f>
        <v>0</v>
      </c>
      <c r="Q15" s="12">
        <f>O15+P15</f>
        <v>33440.72</v>
      </c>
    </row>
    <row r="16" spans="1:17" s="30" customFormat="1" ht="15.75">
      <c r="A16" s="17">
        <v>2110</v>
      </c>
      <c r="B16" s="19" t="s">
        <v>8</v>
      </c>
      <c r="C16" s="14">
        <f>C17</f>
        <v>6662.544999999998</v>
      </c>
      <c r="D16" s="14">
        <f>D17</f>
        <v>0</v>
      </c>
      <c r="E16" s="8">
        <f t="shared" si="0"/>
        <v>6662.544999999998</v>
      </c>
      <c r="F16" s="14">
        <f>F17</f>
        <v>14908.318</v>
      </c>
      <c r="G16" s="14">
        <f>G17</f>
        <v>0</v>
      </c>
      <c r="H16" s="8">
        <f>F16+G16</f>
        <v>14908.318</v>
      </c>
      <c r="I16" s="11">
        <f>I17</f>
        <v>22664.936</v>
      </c>
      <c r="J16" s="11">
        <f>J17</f>
        <v>0</v>
      </c>
      <c r="K16" s="8">
        <f>I16+J16</f>
        <v>22664.936</v>
      </c>
      <c r="L16" s="11">
        <f>L17</f>
        <v>25261.43</v>
      </c>
      <c r="M16" s="11">
        <f>M17</f>
        <v>0</v>
      </c>
      <c r="N16" s="8">
        <f>L16+M16</f>
        <v>25261.43</v>
      </c>
      <c r="O16" s="11">
        <f>O17</f>
        <v>27410.426</v>
      </c>
      <c r="P16" s="11">
        <f>P17</f>
        <v>0</v>
      </c>
      <c r="Q16" s="8">
        <f>O16+P16</f>
        <v>27410.426</v>
      </c>
    </row>
    <row r="17" spans="1:17" ht="15.75">
      <c r="A17" s="17">
        <v>2111</v>
      </c>
      <c r="B17" s="19" t="s">
        <v>9</v>
      </c>
      <c r="C17" s="8">
        <f>54799.286-48136.741</f>
        <v>6662.544999999998</v>
      </c>
      <c r="D17" s="8"/>
      <c r="E17" s="8">
        <f t="shared" si="0"/>
        <v>6662.544999999998</v>
      </c>
      <c r="F17" s="8">
        <f>78904.859-63996.541</f>
        <v>14908.318</v>
      </c>
      <c r="G17" s="8"/>
      <c r="H17" s="8">
        <f>F17+G17</f>
        <v>14908.318</v>
      </c>
      <c r="I17" s="7">
        <v>22664.936</v>
      </c>
      <c r="J17" s="7"/>
      <c r="K17" s="8">
        <f>I17+J17</f>
        <v>22664.936</v>
      </c>
      <c r="L17" s="7">
        <v>25261.43</v>
      </c>
      <c r="M17" s="7"/>
      <c r="N17" s="8">
        <f>L17+M17</f>
        <v>25261.43</v>
      </c>
      <c r="O17" s="7">
        <v>27410.426</v>
      </c>
      <c r="P17" s="7"/>
      <c r="Q17" s="8">
        <f>O17+P17</f>
        <v>27410.426</v>
      </c>
    </row>
    <row r="18" spans="1:17" s="30" customFormat="1" ht="15.75">
      <c r="A18" s="17">
        <v>2112</v>
      </c>
      <c r="B18" s="19" t="s">
        <v>10</v>
      </c>
      <c r="C18" s="14"/>
      <c r="D18" s="14"/>
      <c r="E18" s="8">
        <f>C18+D18</f>
        <v>0</v>
      </c>
      <c r="F18" s="14"/>
      <c r="G18" s="14"/>
      <c r="H18" s="8">
        <f>F18+G18</f>
        <v>0</v>
      </c>
      <c r="I18" s="11"/>
      <c r="J18" s="11"/>
      <c r="K18" s="8">
        <f>I18+J18</f>
        <v>0</v>
      </c>
      <c r="L18" s="11"/>
      <c r="M18" s="11"/>
      <c r="N18" s="8">
        <f>L18+M18</f>
        <v>0</v>
      </c>
      <c r="O18" s="11"/>
      <c r="P18" s="11"/>
      <c r="Q18" s="8">
        <f>O18+P18</f>
        <v>0</v>
      </c>
    </row>
    <row r="19" spans="1:17" s="30" customFormat="1" ht="15.75">
      <c r="A19" s="17">
        <v>2120</v>
      </c>
      <c r="B19" s="19" t="s">
        <v>11</v>
      </c>
      <c r="C19" s="14">
        <f>19980.399-17473.637</f>
        <v>2506.7620000000024</v>
      </c>
      <c r="D19" s="14"/>
      <c r="E19" s="8">
        <f t="shared" si="0"/>
        <v>2506.7620000000024</v>
      </c>
      <c r="F19" s="14">
        <f>17359.066-14079.236</f>
        <v>3279.829999999998</v>
      </c>
      <c r="G19" s="14"/>
      <c r="H19" s="8">
        <f aca="true" t="shared" si="1" ref="H19:H69">F19+G19</f>
        <v>3279.829999999998</v>
      </c>
      <c r="I19" s="11">
        <f>ROUND(I17*0.22,3)</f>
        <v>4986.286</v>
      </c>
      <c r="J19" s="11"/>
      <c r="K19" s="8">
        <f aca="true" t="shared" si="2" ref="K19:K69">I19+J19</f>
        <v>4986.286</v>
      </c>
      <c r="L19" s="11">
        <f>ROUND(L17*0.22,3)</f>
        <v>5557.515</v>
      </c>
      <c r="M19" s="11"/>
      <c r="N19" s="8">
        <f aca="true" t="shared" si="3" ref="N19:N69">L19+M19</f>
        <v>5557.515</v>
      </c>
      <c r="O19" s="11">
        <f>ROUND(O17*0.22,3)</f>
        <v>6030.294</v>
      </c>
      <c r="P19" s="11"/>
      <c r="Q19" s="8">
        <f aca="true" t="shared" si="4" ref="Q19:Q69">O19+P19</f>
        <v>6030.294</v>
      </c>
    </row>
    <row r="20" spans="1:17" ht="15.75">
      <c r="A20" s="16">
        <v>2200</v>
      </c>
      <c r="B20" s="18" t="s">
        <v>12</v>
      </c>
      <c r="C20" s="8">
        <f>SUM(C21:C27,C33)</f>
        <v>11192.043</v>
      </c>
      <c r="D20" s="8">
        <f>SUM(D21:D27,D33)</f>
        <v>0</v>
      </c>
      <c r="E20" s="8">
        <f t="shared" si="0"/>
        <v>11192.043</v>
      </c>
      <c r="F20" s="8">
        <f>SUM(F21:F27,F33)</f>
        <v>19342.614999999998</v>
      </c>
      <c r="G20" s="8">
        <f>SUM(G21:G27,G33)</f>
        <v>0</v>
      </c>
      <c r="H20" s="8">
        <f t="shared" si="1"/>
        <v>19342.614999999998</v>
      </c>
      <c r="I20" s="7">
        <f>SUM(I21:I27,I33)</f>
        <v>18574.631000000005</v>
      </c>
      <c r="J20" s="7">
        <f>SUM(J21:J27,J33)</f>
        <v>0</v>
      </c>
      <c r="K20" s="8">
        <f t="shared" si="2"/>
        <v>18574.631000000005</v>
      </c>
      <c r="L20" s="7">
        <f>SUM(L21:L27,L33)</f>
        <v>19603.769</v>
      </c>
      <c r="M20" s="7">
        <f>SUM(M21:M27,M33)</f>
        <v>0</v>
      </c>
      <c r="N20" s="8">
        <f t="shared" si="3"/>
        <v>19603.769</v>
      </c>
      <c r="O20" s="7">
        <f>SUM(O21:O27,O33)</f>
        <v>20623.164999999997</v>
      </c>
      <c r="P20" s="7">
        <f>SUM(P21:P27,P33)</f>
        <v>0</v>
      </c>
      <c r="Q20" s="8">
        <f t="shared" si="4"/>
        <v>20623.164999999997</v>
      </c>
    </row>
    <row r="21" spans="1:17" ht="15.75">
      <c r="A21" s="17">
        <v>2210</v>
      </c>
      <c r="B21" s="19" t="s">
        <v>13</v>
      </c>
      <c r="C21" s="8">
        <f>330.673-70</f>
        <v>260.673</v>
      </c>
      <c r="D21" s="8"/>
      <c r="E21" s="8">
        <f t="shared" si="0"/>
        <v>260.673</v>
      </c>
      <c r="F21" s="8">
        <f>168.05</f>
        <v>168.05</v>
      </c>
      <c r="G21" s="8"/>
      <c r="H21" s="8">
        <f t="shared" si="1"/>
        <v>168.05</v>
      </c>
      <c r="I21" s="7">
        <v>1254.629</v>
      </c>
      <c r="J21" s="7"/>
      <c r="K21" s="8">
        <f t="shared" si="2"/>
        <v>1254.629</v>
      </c>
      <c r="L21" s="7">
        <f>ROUND(I21*1.055,3)</f>
        <v>1323.634</v>
      </c>
      <c r="M21" s="7">
        <f>ROUND(J21*1.055,3)</f>
        <v>0</v>
      </c>
      <c r="N21" s="8">
        <f t="shared" si="3"/>
        <v>1323.634</v>
      </c>
      <c r="O21" s="7">
        <f>ROUND(L21*1.052,3)</f>
        <v>1392.463</v>
      </c>
      <c r="P21" s="7">
        <f>ROUND(M21*1.052,3)</f>
        <v>0</v>
      </c>
      <c r="Q21" s="8">
        <f t="shared" si="4"/>
        <v>1392.463</v>
      </c>
    </row>
    <row r="22" spans="1:17" ht="15.75">
      <c r="A22" s="17">
        <v>2220</v>
      </c>
      <c r="B22" s="19" t="s">
        <v>14</v>
      </c>
      <c r="C22" s="8">
        <f>10.354</f>
        <v>10.354</v>
      </c>
      <c r="D22" s="8"/>
      <c r="E22" s="8">
        <f t="shared" si="0"/>
        <v>10.354</v>
      </c>
      <c r="F22" s="8">
        <f>11.596</f>
        <v>11.596</v>
      </c>
      <c r="G22" s="8"/>
      <c r="H22" s="8">
        <f t="shared" si="1"/>
        <v>11.596</v>
      </c>
      <c r="I22" s="7">
        <v>12.535</v>
      </c>
      <c r="J22" s="7"/>
      <c r="K22" s="8">
        <f t="shared" si="2"/>
        <v>12.535</v>
      </c>
      <c r="L22" s="7">
        <f aca="true" t="shared" si="5" ref="L22:M26">ROUND(I22*1.055,3)</f>
        <v>13.224</v>
      </c>
      <c r="M22" s="7">
        <f t="shared" si="5"/>
        <v>0</v>
      </c>
      <c r="N22" s="8">
        <f t="shared" si="3"/>
        <v>13.224</v>
      </c>
      <c r="O22" s="7">
        <f aca="true" t="shared" si="6" ref="O22:P26">ROUND(L22*1.052,3)</f>
        <v>13.912</v>
      </c>
      <c r="P22" s="7">
        <f t="shared" si="6"/>
        <v>0</v>
      </c>
      <c r="Q22" s="8">
        <f t="shared" si="4"/>
        <v>13.912</v>
      </c>
    </row>
    <row r="23" spans="1:17" ht="15.75">
      <c r="A23" s="17">
        <v>2230</v>
      </c>
      <c r="B23" s="19" t="s">
        <v>15</v>
      </c>
      <c r="C23" s="8">
        <f>8782.327</f>
        <v>8782.327</v>
      </c>
      <c r="D23" s="8"/>
      <c r="E23" s="8">
        <f t="shared" si="0"/>
        <v>8782.327</v>
      </c>
      <c r="F23" s="8">
        <f>11942.579</f>
        <v>11942.579</v>
      </c>
      <c r="G23" s="8"/>
      <c r="H23" s="8">
        <f t="shared" si="1"/>
        <v>11942.579</v>
      </c>
      <c r="I23" s="7">
        <v>13523.482</v>
      </c>
      <c r="J23" s="7"/>
      <c r="K23" s="8">
        <f t="shared" si="2"/>
        <v>13523.482</v>
      </c>
      <c r="L23" s="7">
        <f t="shared" si="5"/>
        <v>14267.274</v>
      </c>
      <c r="M23" s="7">
        <f t="shared" si="5"/>
        <v>0</v>
      </c>
      <c r="N23" s="8">
        <f t="shared" si="3"/>
        <v>14267.274</v>
      </c>
      <c r="O23" s="7">
        <f t="shared" si="6"/>
        <v>15009.172</v>
      </c>
      <c r="P23" s="7">
        <f t="shared" si="6"/>
        <v>0</v>
      </c>
      <c r="Q23" s="8">
        <f t="shared" si="4"/>
        <v>15009.172</v>
      </c>
    </row>
    <row r="24" spans="1:17" ht="15.75">
      <c r="A24" s="17">
        <v>2240</v>
      </c>
      <c r="B24" s="19" t="s">
        <v>16</v>
      </c>
      <c r="C24" s="8">
        <f>862.169-94.125</f>
        <v>768.044</v>
      </c>
      <c r="D24" s="8"/>
      <c r="E24" s="8">
        <f t="shared" si="0"/>
        <v>768.044</v>
      </c>
      <c r="F24" s="8">
        <f>387.339</f>
        <v>387.339</v>
      </c>
      <c r="G24" s="8"/>
      <c r="H24" s="8">
        <f t="shared" si="1"/>
        <v>387.339</v>
      </c>
      <c r="I24" s="7">
        <f>2930.9+275</f>
        <v>3205.9</v>
      </c>
      <c r="J24" s="7"/>
      <c r="K24" s="8">
        <f t="shared" si="2"/>
        <v>3205.9</v>
      </c>
      <c r="L24" s="7">
        <f t="shared" si="5"/>
        <v>3382.225</v>
      </c>
      <c r="M24" s="7">
        <f t="shared" si="5"/>
        <v>0</v>
      </c>
      <c r="N24" s="8">
        <f t="shared" si="3"/>
        <v>3382.225</v>
      </c>
      <c r="O24" s="7">
        <f t="shared" si="6"/>
        <v>3558.101</v>
      </c>
      <c r="P24" s="7">
        <f t="shared" si="6"/>
        <v>0</v>
      </c>
      <c r="Q24" s="8">
        <f t="shared" si="4"/>
        <v>3558.101</v>
      </c>
    </row>
    <row r="25" spans="1:17" s="30" customFormat="1" ht="15.75">
      <c r="A25" s="17">
        <v>2250</v>
      </c>
      <c r="B25" s="19" t="s">
        <v>17</v>
      </c>
      <c r="C25" s="14">
        <f>6.585</f>
        <v>6.585</v>
      </c>
      <c r="D25" s="14"/>
      <c r="E25" s="8">
        <f t="shared" si="0"/>
        <v>6.585</v>
      </c>
      <c r="F25" s="14">
        <f>4.42</f>
        <v>4.42</v>
      </c>
      <c r="G25" s="14"/>
      <c r="H25" s="8">
        <f t="shared" si="1"/>
        <v>4.42</v>
      </c>
      <c r="I25" s="7">
        <v>12</v>
      </c>
      <c r="J25" s="11"/>
      <c r="K25" s="8">
        <f t="shared" si="2"/>
        <v>12</v>
      </c>
      <c r="L25" s="7">
        <f t="shared" si="5"/>
        <v>12.66</v>
      </c>
      <c r="M25" s="7">
        <f t="shared" si="5"/>
        <v>0</v>
      </c>
      <c r="N25" s="8">
        <f t="shared" si="3"/>
        <v>12.66</v>
      </c>
      <c r="O25" s="7">
        <f t="shared" si="6"/>
        <v>13.318</v>
      </c>
      <c r="P25" s="7">
        <f t="shared" si="6"/>
        <v>0</v>
      </c>
      <c r="Q25" s="8">
        <f t="shared" si="4"/>
        <v>13.318</v>
      </c>
    </row>
    <row r="26" spans="1:17" s="30" customFormat="1" ht="15.75">
      <c r="A26" s="17">
        <v>2260</v>
      </c>
      <c r="B26" s="19" t="s">
        <v>18</v>
      </c>
      <c r="C26" s="14"/>
      <c r="D26" s="14"/>
      <c r="E26" s="8">
        <f t="shared" si="0"/>
        <v>0</v>
      </c>
      <c r="F26" s="14"/>
      <c r="G26" s="14"/>
      <c r="H26" s="8">
        <f t="shared" si="1"/>
        <v>0</v>
      </c>
      <c r="I26" s="7">
        <f>ROUND(F26*1.081,3)</f>
        <v>0</v>
      </c>
      <c r="J26" s="11"/>
      <c r="K26" s="8">
        <f t="shared" si="2"/>
        <v>0</v>
      </c>
      <c r="L26" s="7">
        <f t="shared" si="5"/>
        <v>0</v>
      </c>
      <c r="M26" s="7">
        <f t="shared" si="5"/>
        <v>0</v>
      </c>
      <c r="N26" s="8">
        <f t="shared" si="3"/>
        <v>0</v>
      </c>
      <c r="O26" s="7">
        <f t="shared" si="6"/>
        <v>0</v>
      </c>
      <c r="P26" s="7">
        <f t="shared" si="6"/>
        <v>0</v>
      </c>
      <c r="Q26" s="8">
        <f t="shared" si="4"/>
        <v>0</v>
      </c>
    </row>
    <row r="27" spans="1:17" ht="15.75">
      <c r="A27" s="17">
        <v>2270</v>
      </c>
      <c r="B27" s="19" t="s">
        <v>19</v>
      </c>
      <c r="C27" s="8">
        <f>SUM(C28:C32)</f>
        <v>1352.3400000000013</v>
      </c>
      <c r="D27" s="8">
        <f>SUM(D28:D32)</f>
        <v>0</v>
      </c>
      <c r="E27" s="8">
        <f t="shared" si="0"/>
        <v>1352.3400000000013</v>
      </c>
      <c r="F27" s="8">
        <f>SUM(F28:F32)</f>
        <v>6828.6309999999985</v>
      </c>
      <c r="G27" s="8">
        <f>SUM(G28:G32)</f>
        <v>0</v>
      </c>
      <c r="H27" s="8">
        <f t="shared" si="1"/>
        <v>6828.6309999999985</v>
      </c>
      <c r="I27" s="7">
        <f>SUM(I28:I32)</f>
        <v>545.846</v>
      </c>
      <c r="J27" s="7">
        <f>SUM(J28:J32)</f>
        <v>0</v>
      </c>
      <c r="K27" s="8">
        <f t="shared" si="2"/>
        <v>545.846</v>
      </c>
      <c r="L27" s="7">
        <f>SUM(L28:L32)</f>
        <v>583.4</v>
      </c>
      <c r="M27" s="7">
        <f>SUM(M28:M32)</f>
        <v>0</v>
      </c>
      <c r="N27" s="8">
        <f t="shared" si="3"/>
        <v>583.4</v>
      </c>
      <c r="O27" s="7">
        <f>SUM(O28:O32)</f>
        <v>613.737</v>
      </c>
      <c r="P27" s="7">
        <f>SUM(P28:P32)</f>
        <v>0</v>
      </c>
      <c r="Q27" s="8">
        <f t="shared" si="4"/>
        <v>613.737</v>
      </c>
    </row>
    <row r="28" spans="1:17" ht="15.75">
      <c r="A28" s="17">
        <v>2271</v>
      </c>
      <c r="B28" s="19" t="s">
        <v>20</v>
      </c>
      <c r="C28" s="8">
        <f>10918.661-10076.862</f>
        <v>841.7990000000009</v>
      </c>
      <c r="D28" s="8"/>
      <c r="E28" s="8">
        <f t="shared" si="0"/>
        <v>841.7990000000009</v>
      </c>
      <c r="F28" s="8">
        <f>9608.559-9436.366+6188.332</f>
        <v>6360.525</v>
      </c>
      <c r="G28" s="8"/>
      <c r="H28" s="8">
        <f t="shared" si="1"/>
        <v>6360.525</v>
      </c>
      <c r="I28" s="7">
        <f>ROUND((167.64*1445.18+128.75*910.77)/1000,3)</f>
        <v>359.532</v>
      </c>
      <c r="J28" s="7"/>
      <c r="K28" s="8">
        <f t="shared" si="2"/>
        <v>359.532</v>
      </c>
      <c r="L28" s="7">
        <f>ROUND(I28*1.0688,3)</f>
        <v>384.268</v>
      </c>
      <c r="M28" s="7">
        <f>ROUND(J28*1.0688,3)</f>
        <v>0</v>
      </c>
      <c r="N28" s="8">
        <f t="shared" si="3"/>
        <v>384.268</v>
      </c>
      <c r="O28" s="7">
        <f aca="true" t="shared" si="7" ref="O28:P32">ROUND(L28*1.052,3)</f>
        <v>404.25</v>
      </c>
      <c r="P28" s="7">
        <f t="shared" si="7"/>
        <v>0</v>
      </c>
      <c r="Q28" s="8">
        <f t="shared" si="4"/>
        <v>404.25</v>
      </c>
    </row>
    <row r="29" spans="1:17" ht="15.75">
      <c r="A29" s="17">
        <v>2272</v>
      </c>
      <c r="B29" s="19" t="s">
        <v>21</v>
      </c>
      <c r="C29" s="8">
        <f>457.12-427.876</f>
        <v>29.244000000000028</v>
      </c>
      <c r="D29" s="8"/>
      <c r="E29" s="8">
        <f t="shared" si="0"/>
        <v>29.244000000000028</v>
      </c>
      <c r="F29" s="8">
        <f>546.543-514.322</f>
        <v>32.221000000000004</v>
      </c>
      <c r="G29" s="8"/>
      <c r="H29" s="8">
        <f t="shared" si="1"/>
        <v>32.221000000000004</v>
      </c>
      <c r="I29" s="7">
        <f>ROUND((3067*12.11)/1000,3)</f>
        <v>37.141</v>
      </c>
      <c r="J29" s="7"/>
      <c r="K29" s="8">
        <f t="shared" si="2"/>
        <v>37.141</v>
      </c>
      <c r="L29" s="7">
        <f aca="true" t="shared" si="8" ref="L29:M32">ROUND(I29*1.0688,3)</f>
        <v>39.696</v>
      </c>
      <c r="M29" s="7">
        <f t="shared" si="8"/>
        <v>0</v>
      </c>
      <c r="N29" s="8">
        <f t="shared" si="3"/>
        <v>39.696</v>
      </c>
      <c r="O29" s="7">
        <f t="shared" si="7"/>
        <v>41.76</v>
      </c>
      <c r="P29" s="7">
        <f t="shared" si="7"/>
        <v>0</v>
      </c>
      <c r="Q29" s="8">
        <f t="shared" si="4"/>
        <v>41.76</v>
      </c>
    </row>
    <row r="30" spans="1:17" ht="15.75">
      <c r="A30" s="17">
        <v>2273</v>
      </c>
      <c r="B30" s="19" t="s">
        <v>22</v>
      </c>
      <c r="C30" s="8">
        <f>2676.501-2528.72</f>
        <v>147.7810000000004</v>
      </c>
      <c r="D30" s="8"/>
      <c r="E30" s="8">
        <f t="shared" si="0"/>
        <v>147.7810000000004</v>
      </c>
      <c r="F30" s="8">
        <f>6044.123-5608.238</f>
        <v>435.8849999999993</v>
      </c>
      <c r="G30" s="8"/>
      <c r="H30" s="8">
        <f t="shared" si="1"/>
        <v>435.8849999999993</v>
      </c>
      <c r="I30" s="7">
        <f>ROUND((63424*2.352)/1000,3)</f>
        <v>149.173</v>
      </c>
      <c r="J30" s="7"/>
      <c r="K30" s="8">
        <f t="shared" si="2"/>
        <v>149.173</v>
      </c>
      <c r="L30" s="7">
        <f t="shared" si="8"/>
        <v>159.436</v>
      </c>
      <c r="M30" s="7">
        <f t="shared" si="8"/>
        <v>0</v>
      </c>
      <c r="N30" s="8">
        <f t="shared" si="3"/>
        <v>159.436</v>
      </c>
      <c r="O30" s="7">
        <f t="shared" si="7"/>
        <v>167.727</v>
      </c>
      <c r="P30" s="7">
        <f t="shared" si="7"/>
        <v>0</v>
      </c>
      <c r="Q30" s="8">
        <f t="shared" si="4"/>
        <v>167.727</v>
      </c>
    </row>
    <row r="31" spans="1:17" ht="15.75">
      <c r="A31" s="17">
        <v>2274</v>
      </c>
      <c r="B31" s="19" t="s">
        <v>23</v>
      </c>
      <c r="C31" s="8">
        <f>582.765-249.249</f>
        <v>333.51599999999996</v>
      </c>
      <c r="D31" s="8"/>
      <c r="E31" s="8">
        <f t="shared" si="0"/>
        <v>333.51599999999996</v>
      </c>
      <c r="F31" s="8">
        <f>547.604-547.604</f>
        <v>0</v>
      </c>
      <c r="G31" s="8"/>
      <c r="H31" s="8">
        <f t="shared" si="1"/>
        <v>0</v>
      </c>
      <c r="I31" s="7">
        <v>0</v>
      </c>
      <c r="J31" s="7"/>
      <c r="K31" s="8">
        <f t="shared" si="2"/>
        <v>0</v>
      </c>
      <c r="L31" s="7">
        <f t="shared" si="8"/>
        <v>0</v>
      </c>
      <c r="M31" s="7">
        <f t="shared" si="8"/>
        <v>0</v>
      </c>
      <c r="N31" s="8">
        <f t="shared" si="3"/>
        <v>0</v>
      </c>
      <c r="O31" s="7">
        <f t="shared" si="7"/>
        <v>0</v>
      </c>
      <c r="P31" s="7">
        <f t="shared" si="7"/>
        <v>0</v>
      </c>
      <c r="Q31" s="8">
        <f t="shared" si="4"/>
        <v>0</v>
      </c>
    </row>
    <row r="32" spans="1:17" ht="15.75">
      <c r="A32" s="17">
        <v>2275</v>
      </c>
      <c r="B32" s="19" t="s">
        <v>24</v>
      </c>
      <c r="C32" s="8"/>
      <c r="D32" s="8"/>
      <c r="E32" s="8">
        <f t="shared" si="0"/>
        <v>0</v>
      </c>
      <c r="F32" s="8"/>
      <c r="G32" s="8"/>
      <c r="H32" s="8">
        <f t="shared" si="1"/>
        <v>0</v>
      </c>
      <c r="I32" s="7"/>
      <c r="J32" s="7"/>
      <c r="K32" s="8">
        <f t="shared" si="2"/>
        <v>0</v>
      </c>
      <c r="L32" s="7">
        <f t="shared" si="8"/>
        <v>0</v>
      </c>
      <c r="M32" s="7">
        <f t="shared" si="8"/>
        <v>0</v>
      </c>
      <c r="N32" s="8">
        <f t="shared" si="3"/>
        <v>0</v>
      </c>
      <c r="O32" s="7">
        <f t="shared" si="7"/>
        <v>0</v>
      </c>
      <c r="P32" s="7">
        <f t="shared" si="7"/>
        <v>0</v>
      </c>
      <c r="Q32" s="8">
        <f t="shared" si="4"/>
        <v>0</v>
      </c>
    </row>
    <row r="33" spans="1:17" s="30" customFormat="1" ht="30">
      <c r="A33" s="17">
        <v>2280</v>
      </c>
      <c r="B33" s="20" t="s">
        <v>25</v>
      </c>
      <c r="C33" s="14">
        <f>SUM(C34:C35)</f>
        <v>11.72</v>
      </c>
      <c r="D33" s="14">
        <f>SUM(D34:D35)</f>
        <v>0</v>
      </c>
      <c r="E33" s="8">
        <f t="shared" si="0"/>
        <v>11.72</v>
      </c>
      <c r="F33" s="14">
        <f>SUM(F34:F35)</f>
        <v>0</v>
      </c>
      <c r="G33" s="14">
        <f>SUM(G34:G35)</f>
        <v>0</v>
      </c>
      <c r="H33" s="8">
        <f t="shared" si="1"/>
        <v>0</v>
      </c>
      <c r="I33" s="11">
        <f>SUM(I34:I35)</f>
        <v>20.239</v>
      </c>
      <c r="J33" s="11">
        <f>SUM(J34:J35)</f>
        <v>0</v>
      </c>
      <c r="K33" s="8">
        <f t="shared" si="2"/>
        <v>20.239</v>
      </c>
      <c r="L33" s="11">
        <f>SUM(L34:L35)</f>
        <v>21.352</v>
      </c>
      <c r="M33" s="11">
        <f>SUM(M34:M35)</f>
        <v>0</v>
      </c>
      <c r="N33" s="8">
        <f t="shared" si="3"/>
        <v>21.352</v>
      </c>
      <c r="O33" s="11">
        <f>SUM(O34:O35)</f>
        <v>22.462</v>
      </c>
      <c r="P33" s="11">
        <f>SUM(P34:P35)</f>
        <v>0</v>
      </c>
      <c r="Q33" s="8">
        <f t="shared" si="4"/>
        <v>22.462</v>
      </c>
    </row>
    <row r="34" spans="1:17" s="30" customFormat="1" ht="30">
      <c r="A34" s="17">
        <v>2281</v>
      </c>
      <c r="B34" s="20" t="s">
        <v>26</v>
      </c>
      <c r="C34" s="14"/>
      <c r="D34" s="14"/>
      <c r="E34" s="8">
        <f t="shared" si="0"/>
        <v>0</v>
      </c>
      <c r="F34" s="14"/>
      <c r="G34" s="14"/>
      <c r="H34" s="8">
        <f t="shared" si="1"/>
        <v>0</v>
      </c>
      <c r="I34" s="11"/>
      <c r="J34" s="11"/>
      <c r="K34" s="8">
        <f t="shared" si="2"/>
        <v>0</v>
      </c>
      <c r="L34" s="7">
        <f>ROUND(I34*1.055,3)</f>
        <v>0</v>
      </c>
      <c r="M34" s="7">
        <f>ROUND(J34*1.055,3)</f>
        <v>0</v>
      </c>
      <c r="N34" s="8">
        <f t="shared" si="3"/>
        <v>0</v>
      </c>
      <c r="O34" s="7">
        <f>ROUND(L34*1.052,3)</f>
        <v>0</v>
      </c>
      <c r="P34" s="7">
        <f>ROUND(M34*1.052,3)</f>
        <v>0</v>
      </c>
      <c r="Q34" s="8">
        <f t="shared" si="4"/>
        <v>0</v>
      </c>
    </row>
    <row r="35" spans="1:17" s="30" customFormat="1" ht="30">
      <c r="A35" s="17">
        <v>2282</v>
      </c>
      <c r="B35" s="20" t="s">
        <v>27</v>
      </c>
      <c r="C35" s="14">
        <f>11.72</f>
        <v>11.72</v>
      </c>
      <c r="D35" s="14"/>
      <c r="E35" s="8">
        <f t="shared" si="0"/>
        <v>11.72</v>
      </c>
      <c r="F35" s="14"/>
      <c r="G35" s="14"/>
      <c r="H35" s="8">
        <f t="shared" si="1"/>
        <v>0</v>
      </c>
      <c r="I35" s="7">
        <v>20.239</v>
      </c>
      <c r="J35" s="11"/>
      <c r="K35" s="8">
        <f t="shared" si="2"/>
        <v>20.239</v>
      </c>
      <c r="L35" s="7">
        <f>ROUND(I35*1.055,3)</f>
        <v>21.352</v>
      </c>
      <c r="M35" s="7">
        <f>ROUND(J35*1.055,3)</f>
        <v>0</v>
      </c>
      <c r="N35" s="8">
        <f t="shared" si="3"/>
        <v>21.352</v>
      </c>
      <c r="O35" s="7">
        <f>ROUND(L35*1.052,3)</f>
        <v>22.462</v>
      </c>
      <c r="P35" s="7">
        <f>ROUND(M35*1.052,3)</f>
        <v>0</v>
      </c>
      <c r="Q35" s="8">
        <f t="shared" si="4"/>
        <v>22.462</v>
      </c>
    </row>
    <row r="36" spans="1:17" s="29" customFormat="1" ht="15.75">
      <c r="A36" s="16">
        <v>2400</v>
      </c>
      <c r="B36" s="18" t="s">
        <v>28</v>
      </c>
      <c r="C36" s="13">
        <f>SUM(C37:C38)</f>
        <v>0</v>
      </c>
      <c r="D36" s="13">
        <f>SUM(D37:D38)</f>
        <v>0</v>
      </c>
      <c r="E36" s="8">
        <f t="shared" si="0"/>
        <v>0</v>
      </c>
      <c r="F36" s="13">
        <f>SUM(F37:F38)</f>
        <v>0</v>
      </c>
      <c r="G36" s="13">
        <f>SUM(G37:G38)</f>
        <v>0</v>
      </c>
      <c r="H36" s="8">
        <f t="shared" si="1"/>
        <v>0</v>
      </c>
      <c r="I36" s="10">
        <f>SUM(I37:I38)</f>
        <v>0</v>
      </c>
      <c r="J36" s="10">
        <f>SUM(J37:J38)</f>
        <v>0</v>
      </c>
      <c r="K36" s="8">
        <f t="shared" si="2"/>
        <v>0</v>
      </c>
      <c r="L36" s="10">
        <f>SUM(L37:L38)</f>
        <v>0</v>
      </c>
      <c r="M36" s="10">
        <f>SUM(M37:M38)</f>
        <v>0</v>
      </c>
      <c r="N36" s="8">
        <f t="shared" si="3"/>
        <v>0</v>
      </c>
      <c r="O36" s="10">
        <f>SUM(O37:O38)</f>
        <v>0</v>
      </c>
      <c r="P36" s="10">
        <f>SUM(P37:P38)</f>
        <v>0</v>
      </c>
      <c r="Q36" s="8">
        <f t="shared" si="4"/>
        <v>0</v>
      </c>
    </row>
    <row r="37" spans="1:17" s="30" customFormat="1" ht="15.75">
      <c r="A37" s="17">
        <v>2410</v>
      </c>
      <c r="B37" s="19" t="s">
        <v>29</v>
      </c>
      <c r="C37" s="14"/>
      <c r="D37" s="14"/>
      <c r="E37" s="8">
        <f t="shared" si="0"/>
        <v>0</v>
      </c>
      <c r="F37" s="14"/>
      <c r="G37" s="14"/>
      <c r="H37" s="8">
        <f t="shared" si="1"/>
        <v>0</v>
      </c>
      <c r="I37" s="11"/>
      <c r="J37" s="11"/>
      <c r="K37" s="8">
        <f t="shared" si="2"/>
        <v>0</v>
      </c>
      <c r="L37" s="11"/>
      <c r="M37" s="11"/>
      <c r="N37" s="8">
        <f t="shared" si="3"/>
        <v>0</v>
      </c>
      <c r="O37" s="11"/>
      <c r="P37" s="11"/>
      <c r="Q37" s="8">
        <f t="shared" si="4"/>
        <v>0</v>
      </c>
    </row>
    <row r="38" spans="1:17" s="30" customFormat="1" ht="15.75">
      <c r="A38" s="17">
        <v>2420</v>
      </c>
      <c r="B38" s="19" t="s">
        <v>30</v>
      </c>
      <c r="C38" s="14"/>
      <c r="D38" s="14"/>
      <c r="E38" s="8">
        <f t="shared" si="0"/>
        <v>0</v>
      </c>
      <c r="F38" s="14"/>
      <c r="G38" s="14"/>
      <c r="H38" s="8">
        <f t="shared" si="1"/>
        <v>0</v>
      </c>
      <c r="I38" s="11"/>
      <c r="J38" s="11"/>
      <c r="K38" s="8">
        <f t="shared" si="2"/>
        <v>0</v>
      </c>
      <c r="L38" s="11"/>
      <c r="M38" s="11"/>
      <c r="N38" s="8">
        <f t="shared" si="3"/>
        <v>0</v>
      </c>
      <c r="O38" s="11"/>
      <c r="P38" s="11"/>
      <c r="Q38" s="8">
        <f t="shared" si="4"/>
        <v>0</v>
      </c>
    </row>
    <row r="39" spans="1:17" s="30" customFormat="1" ht="15.75">
      <c r="A39" s="16">
        <v>2600</v>
      </c>
      <c r="B39" s="18" t="s">
        <v>31</v>
      </c>
      <c r="C39" s="14">
        <f>SUM(C40:C42)</f>
        <v>0</v>
      </c>
      <c r="D39" s="14">
        <f>SUM(D40:D42)</f>
        <v>0</v>
      </c>
      <c r="E39" s="8">
        <f t="shared" si="0"/>
        <v>0</v>
      </c>
      <c r="F39" s="14">
        <f>SUM(F40:F42)</f>
        <v>0</v>
      </c>
      <c r="G39" s="14">
        <f>SUM(G40:G42)</f>
        <v>0</v>
      </c>
      <c r="H39" s="8">
        <f t="shared" si="1"/>
        <v>0</v>
      </c>
      <c r="I39" s="11">
        <f>SUM(I40:I42)</f>
        <v>0</v>
      </c>
      <c r="J39" s="11">
        <f>SUM(J40:J42)</f>
        <v>0</v>
      </c>
      <c r="K39" s="8">
        <f t="shared" si="2"/>
        <v>0</v>
      </c>
      <c r="L39" s="11">
        <f>SUM(L40:L42)</f>
        <v>0</v>
      </c>
      <c r="M39" s="11">
        <f>SUM(M40:M42)</f>
        <v>0</v>
      </c>
      <c r="N39" s="8">
        <f t="shared" si="3"/>
        <v>0</v>
      </c>
      <c r="O39" s="11">
        <f>SUM(O40:O42)</f>
        <v>0</v>
      </c>
      <c r="P39" s="11">
        <f>SUM(P40:P42)</f>
        <v>0</v>
      </c>
      <c r="Q39" s="8">
        <f t="shared" si="4"/>
        <v>0</v>
      </c>
    </row>
    <row r="40" spans="1:17" ht="30">
      <c r="A40" s="17">
        <v>2610</v>
      </c>
      <c r="B40" s="20" t="s">
        <v>32</v>
      </c>
      <c r="C40" s="8"/>
      <c r="D40" s="8"/>
      <c r="E40" s="8">
        <f t="shared" si="0"/>
        <v>0</v>
      </c>
      <c r="F40" s="8"/>
      <c r="G40" s="8"/>
      <c r="H40" s="8">
        <f t="shared" si="1"/>
        <v>0</v>
      </c>
      <c r="I40" s="7">
        <f>ROUND(F40*1.081,3)</f>
        <v>0</v>
      </c>
      <c r="J40" s="7"/>
      <c r="K40" s="8">
        <f t="shared" si="2"/>
        <v>0</v>
      </c>
      <c r="L40" s="7">
        <f>ROUND(I40*1.055,3)</f>
        <v>0</v>
      </c>
      <c r="M40" s="7">
        <f>ROUND(J40*1.055,3)</f>
        <v>0</v>
      </c>
      <c r="N40" s="8">
        <f t="shared" si="3"/>
        <v>0</v>
      </c>
      <c r="O40" s="7">
        <f>ROUND(L40*1.052,3)</f>
        <v>0</v>
      </c>
      <c r="P40" s="7">
        <f>ROUND(M40*1.052,3)</f>
        <v>0</v>
      </c>
      <c r="Q40" s="8">
        <f t="shared" si="4"/>
        <v>0</v>
      </c>
    </row>
    <row r="41" spans="1:17" ht="30">
      <c r="A41" s="17">
        <v>2620</v>
      </c>
      <c r="B41" s="20" t="s">
        <v>33</v>
      </c>
      <c r="C41" s="8"/>
      <c r="D41" s="8"/>
      <c r="E41" s="8">
        <f t="shared" si="0"/>
        <v>0</v>
      </c>
      <c r="F41" s="8"/>
      <c r="G41" s="8"/>
      <c r="H41" s="8">
        <f t="shared" si="1"/>
        <v>0</v>
      </c>
      <c r="I41" s="7"/>
      <c r="J41" s="7"/>
      <c r="K41" s="8">
        <f t="shared" si="2"/>
        <v>0</v>
      </c>
      <c r="L41" s="7"/>
      <c r="M41" s="7"/>
      <c r="N41" s="8">
        <f t="shared" si="3"/>
        <v>0</v>
      </c>
      <c r="O41" s="7"/>
      <c r="P41" s="7"/>
      <c r="Q41" s="8">
        <f t="shared" si="4"/>
        <v>0</v>
      </c>
    </row>
    <row r="42" spans="1:17" ht="30">
      <c r="A42" s="17">
        <v>2630</v>
      </c>
      <c r="B42" s="20" t="s">
        <v>34</v>
      </c>
      <c r="C42" s="8"/>
      <c r="D42" s="8"/>
      <c r="E42" s="8">
        <f t="shared" si="0"/>
        <v>0</v>
      </c>
      <c r="F42" s="8"/>
      <c r="G42" s="8"/>
      <c r="H42" s="8">
        <f t="shared" si="1"/>
        <v>0</v>
      </c>
      <c r="I42" s="7"/>
      <c r="J42" s="7"/>
      <c r="K42" s="8">
        <f t="shared" si="2"/>
        <v>0</v>
      </c>
      <c r="L42" s="7"/>
      <c r="M42" s="7"/>
      <c r="N42" s="8">
        <f t="shared" si="3"/>
        <v>0</v>
      </c>
      <c r="O42" s="7"/>
      <c r="P42" s="7"/>
      <c r="Q42" s="8">
        <f t="shared" si="4"/>
        <v>0</v>
      </c>
    </row>
    <row r="43" spans="1:17" s="28" customFormat="1" ht="15.75">
      <c r="A43" s="16">
        <v>2700</v>
      </c>
      <c r="B43" s="18" t="s">
        <v>35</v>
      </c>
      <c r="C43" s="12">
        <f>SUM(C44:C46)</f>
        <v>0</v>
      </c>
      <c r="D43" s="12">
        <f>SUM(D44:D46)</f>
        <v>0</v>
      </c>
      <c r="E43" s="8">
        <f t="shared" si="0"/>
        <v>0</v>
      </c>
      <c r="F43" s="12">
        <f>SUM(F44:F46)</f>
        <v>0</v>
      </c>
      <c r="G43" s="12">
        <f>SUM(G44:G46)</f>
        <v>0</v>
      </c>
      <c r="H43" s="8">
        <f t="shared" si="1"/>
        <v>0</v>
      </c>
      <c r="I43" s="9">
        <f>SUM(I44:I46)</f>
        <v>29.862000000000002</v>
      </c>
      <c r="J43" s="9">
        <f>SUM(J44:J46)</f>
        <v>0</v>
      </c>
      <c r="K43" s="8">
        <f t="shared" si="2"/>
        <v>29.862000000000002</v>
      </c>
      <c r="L43" s="9">
        <f>SUM(L44:L46)</f>
        <v>31.504</v>
      </c>
      <c r="M43" s="9">
        <f>SUM(M44:M46)</f>
        <v>0</v>
      </c>
      <c r="N43" s="8">
        <f t="shared" si="3"/>
        <v>31.504</v>
      </c>
      <c r="O43" s="9">
        <f>SUM(O44:O46)</f>
        <v>33.142</v>
      </c>
      <c r="P43" s="9">
        <f>SUM(P44:P46)</f>
        <v>0</v>
      </c>
      <c r="Q43" s="8">
        <f t="shared" si="4"/>
        <v>33.142</v>
      </c>
    </row>
    <row r="44" spans="1:17" s="29" customFormat="1" ht="15.75">
      <c r="A44" s="17">
        <v>2710</v>
      </c>
      <c r="B44" s="19" t="s">
        <v>36</v>
      </c>
      <c r="C44" s="13"/>
      <c r="D44" s="13"/>
      <c r="E44" s="8">
        <f t="shared" si="0"/>
        <v>0</v>
      </c>
      <c r="F44" s="13"/>
      <c r="G44" s="13"/>
      <c r="H44" s="8">
        <f t="shared" si="1"/>
        <v>0</v>
      </c>
      <c r="I44" s="10"/>
      <c r="J44" s="10"/>
      <c r="K44" s="8">
        <f t="shared" si="2"/>
        <v>0</v>
      </c>
      <c r="L44" s="10"/>
      <c r="M44" s="10"/>
      <c r="N44" s="8">
        <f t="shared" si="3"/>
        <v>0</v>
      </c>
      <c r="O44" s="10"/>
      <c r="P44" s="10"/>
      <c r="Q44" s="8">
        <f t="shared" si="4"/>
        <v>0</v>
      </c>
    </row>
    <row r="45" spans="1:17" s="30" customFormat="1" ht="15.75">
      <c r="A45" s="17">
        <v>2720</v>
      </c>
      <c r="B45" s="19" t="s">
        <v>37</v>
      </c>
      <c r="C45" s="14"/>
      <c r="D45" s="14"/>
      <c r="E45" s="8">
        <f t="shared" si="0"/>
        <v>0</v>
      </c>
      <c r="F45" s="14"/>
      <c r="G45" s="14"/>
      <c r="H45" s="8">
        <f t="shared" si="1"/>
        <v>0</v>
      </c>
      <c r="I45" s="11"/>
      <c r="J45" s="11"/>
      <c r="K45" s="8">
        <f t="shared" si="2"/>
        <v>0</v>
      </c>
      <c r="L45" s="11"/>
      <c r="M45" s="11"/>
      <c r="N45" s="8">
        <f t="shared" si="3"/>
        <v>0</v>
      </c>
      <c r="O45" s="11"/>
      <c r="P45" s="11"/>
      <c r="Q45" s="8">
        <f t="shared" si="4"/>
        <v>0</v>
      </c>
    </row>
    <row r="46" spans="1:17" s="30" customFormat="1" ht="15.75">
      <c r="A46" s="17">
        <v>2730</v>
      </c>
      <c r="B46" s="19" t="s">
        <v>38</v>
      </c>
      <c r="C46" s="14"/>
      <c r="D46" s="14"/>
      <c r="E46" s="8">
        <f t="shared" si="0"/>
        <v>0</v>
      </c>
      <c r="F46" s="14"/>
      <c r="G46" s="14"/>
      <c r="H46" s="8">
        <f t="shared" si="1"/>
        <v>0</v>
      </c>
      <c r="I46" s="11">
        <f>30.117-0.255</f>
        <v>29.862000000000002</v>
      </c>
      <c r="J46" s="11"/>
      <c r="K46" s="8">
        <f t="shared" si="2"/>
        <v>29.862000000000002</v>
      </c>
      <c r="L46" s="7">
        <f>ROUND(I46*1.055,3)</f>
        <v>31.504</v>
      </c>
      <c r="M46" s="7">
        <f>ROUND(J46*1.055,3)</f>
        <v>0</v>
      </c>
      <c r="N46" s="8">
        <f t="shared" si="3"/>
        <v>31.504</v>
      </c>
      <c r="O46" s="7">
        <f>ROUND(L46*1.052,3)</f>
        <v>33.142</v>
      </c>
      <c r="P46" s="7">
        <f>ROUND(M46*1.052,3)</f>
        <v>0</v>
      </c>
      <c r="Q46" s="8">
        <f t="shared" si="4"/>
        <v>33.142</v>
      </c>
    </row>
    <row r="47" spans="1:17" s="30" customFormat="1" ht="15.75">
      <c r="A47" s="16">
        <v>2800</v>
      </c>
      <c r="B47" s="18" t="s">
        <v>39</v>
      </c>
      <c r="C47" s="14">
        <f>271.81</f>
        <v>271.81</v>
      </c>
      <c r="D47" s="14"/>
      <c r="E47" s="8">
        <f t="shared" si="0"/>
        <v>271.81</v>
      </c>
      <c r="F47" s="14">
        <f>10.953</f>
        <v>10.953</v>
      </c>
      <c r="G47" s="14"/>
      <c r="H47" s="8">
        <f t="shared" si="1"/>
        <v>10.953</v>
      </c>
      <c r="I47" s="7">
        <v>30</v>
      </c>
      <c r="J47" s="11"/>
      <c r="K47" s="8">
        <f t="shared" si="2"/>
        <v>30</v>
      </c>
      <c r="L47" s="7">
        <f>ROUND(I47*1.055,3)</f>
        <v>31.65</v>
      </c>
      <c r="M47" s="7">
        <f>ROUND(J47*1.055,3)</f>
        <v>0</v>
      </c>
      <c r="N47" s="8">
        <f t="shared" si="3"/>
        <v>31.65</v>
      </c>
      <c r="O47" s="7">
        <f>ROUND(L47*1.052,3)</f>
        <v>33.296</v>
      </c>
      <c r="P47" s="7">
        <f>ROUND(M47*1.052,3)</f>
        <v>0</v>
      </c>
      <c r="Q47" s="8">
        <f t="shared" si="4"/>
        <v>33.296</v>
      </c>
    </row>
    <row r="48" spans="1:17" s="30" customFormat="1" ht="15.75">
      <c r="A48" s="16">
        <v>2900</v>
      </c>
      <c r="B48" s="18" t="s">
        <v>40</v>
      </c>
      <c r="C48" s="14"/>
      <c r="D48" s="14"/>
      <c r="E48" s="8">
        <f t="shared" si="0"/>
        <v>0</v>
      </c>
      <c r="F48" s="14"/>
      <c r="G48" s="14"/>
      <c r="H48" s="8">
        <f t="shared" si="1"/>
        <v>0</v>
      </c>
      <c r="I48" s="11"/>
      <c r="J48" s="11"/>
      <c r="K48" s="8">
        <f t="shared" si="2"/>
        <v>0</v>
      </c>
      <c r="L48" s="11"/>
      <c r="M48" s="11"/>
      <c r="N48" s="8">
        <f t="shared" si="3"/>
        <v>0</v>
      </c>
      <c r="O48" s="11"/>
      <c r="P48" s="11"/>
      <c r="Q48" s="8">
        <f t="shared" si="4"/>
        <v>0</v>
      </c>
    </row>
    <row r="49" spans="1:17" ht="15.75">
      <c r="A49" s="16">
        <v>3000</v>
      </c>
      <c r="B49" s="18" t="s">
        <v>41</v>
      </c>
      <c r="C49" s="8">
        <f>C50+C64</f>
        <v>0</v>
      </c>
      <c r="D49" s="8">
        <f>D50+D64</f>
        <v>73.893</v>
      </c>
      <c r="E49" s="8">
        <f t="shared" si="0"/>
        <v>73.893</v>
      </c>
      <c r="F49" s="8">
        <f>F50+F64</f>
        <v>0</v>
      </c>
      <c r="G49" s="8">
        <f>G50+G64</f>
        <v>0</v>
      </c>
      <c r="H49" s="8">
        <f t="shared" si="1"/>
        <v>0</v>
      </c>
      <c r="I49" s="7">
        <f>I50+I64</f>
        <v>0</v>
      </c>
      <c r="J49" s="7">
        <f>J50+J64</f>
        <v>1326.5</v>
      </c>
      <c r="K49" s="8">
        <f t="shared" si="2"/>
        <v>1326.5</v>
      </c>
      <c r="L49" s="7">
        <f>L50+L64</f>
        <v>0</v>
      </c>
      <c r="M49" s="7">
        <f>M50+M64</f>
        <v>1399.458</v>
      </c>
      <c r="N49" s="8">
        <f t="shared" si="3"/>
        <v>1399.458</v>
      </c>
      <c r="O49" s="7">
        <f>O50+O64</f>
        <v>0</v>
      </c>
      <c r="P49" s="7">
        <f>P50+P64</f>
        <v>1472.23</v>
      </c>
      <c r="Q49" s="8">
        <f t="shared" si="4"/>
        <v>1472.23</v>
      </c>
    </row>
    <row r="50" spans="1:17" s="30" customFormat="1" ht="15.75">
      <c r="A50" s="16">
        <v>3100</v>
      </c>
      <c r="B50" s="18" t="s">
        <v>42</v>
      </c>
      <c r="C50" s="14">
        <f>SUM(C51:C63)</f>
        <v>0</v>
      </c>
      <c r="D50" s="14">
        <f>SUM(D51:D63)</f>
        <v>73.893</v>
      </c>
      <c r="E50" s="8">
        <f t="shared" si="0"/>
        <v>73.893</v>
      </c>
      <c r="F50" s="14">
        <f>SUM(F51:F63)</f>
        <v>0</v>
      </c>
      <c r="G50" s="14">
        <f>SUM(G51:G63)</f>
        <v>0</v>
      </c>
      <c r="H50" s="8">
        <f t="shared" si="1"/>
        <v>0</v>
      </c>
      <c r="I50" s="11">
        <f>SUM(I51:I63)</f>
        <v>0</v>
      </c>
      <c r="J50" s="11">
        <f>SUM(J51:J63)</f>
        <v>1326.5</v>
      </c>
      <c r="K50" s="8">
        <f t="shared" si="2"/>
        <v>1326.5</v>
      </c>
      <c r="L50" s="11">
        <f>SUM(L51:L63)</f>
        <v>0</v>
      </c>
      <c r="M50" s="11">
        <f>SUM(M51:M63)</f>
        <v>1399.458</v>
      </c>
      <c r="N50" s="8">
        <f t="shared" si="3"/>
        <v>1399.458</v>
      </c>
      <c r="O50" s="11">
        <f>SUM(O51:O63)</f>
        <v>0</v>
      </c>
      <c r="P50" s="11">
        <f>SUM(P51:P63)</f>
        <v>1472.23</v>
      </c>
      <c r="Q50" s="8">
        <f t="shared" si="4"/>
        <v>1472.23</v>
      </c>
    </row>
    <row r="51" spans="1:17" ht="30">
      <c r="A51" s="17">
        <v>3110</v>
      </c>
      <c r="B51" s="20" t="s">
        <v>43</v>
      </c>
      <c r="C51" s="8"/>
      <c r="D51" s="8"/>
      <c r="E51" s="8">
        <f t="shared" si="0"/>
        <v>0</v>
      </c>
      <c r="F51" s="8"/>
      <c r="G51" s="8"/>
      <c r="H51" s="8">
        <f t="shared" si="1"/>
        <v>0</v>
      </c>
      <c r="I51" s="7"/>
      <c r="J51" s="7">
        <v>1326.5</v>
      </c>
      <c r="K51" s="8">
        <f t="shared" si="2"/>
        <v>1326.5</v>
      </c>
      <c r="L51" s="7">
        <f>ROUND(I51*1.055,3)</f>
        <v>0</v>
      </c>
      <c r="M51" s="7">
        <f>ROUND(J51*1.055,3)</f>
        <v>1399.458</v>
      </c>
      <c r="N51" s="8">
        <f t="shared" si="3"/>
        <v>1399.458</v>
      </c>
      <c r="O51" s="7">
        <f>ROUND(L51*1.052,3)</f>
        <v>0</v>
      </c>
      <c r="P51" s="7">
        <f>ROUND(M51*1.052,3)</f>
        <v>1472.23</v>
      </c>
      <c r="Q51" s="8">
        <f t="shared" si="4"/>
        <v>1472.23</v>
      </c>
    </row>
    <row r="52" spans="1:17" ht="15.75">
      <c r="A52" s="17">
        <v>3120</v>
      </c>
      <c r="B52" s="20" t="s">
        <v>44</v>
      </c>
      <c r="C52" s="8"/>
      <c r="D52" s="8"/>
      <c r="E52" s="8">
        <f t="shared" si="0"/>
        <v>0</v>
      </c>
      <c r="F52" s="8"/>
      <c r="G52" s="8"/>
      <c r="H52" s="8">
        <f t="shared" si="1"/>
        <v>0</v>
      </c>
      <c r="I52" s="7"/>
      <c r="J52" s="7"/>
      <c r="K52" s="8">
        <f t="shared" si="2"/>
        <v>0</v>
      </c>
      <c r="L52" s="7"/>
      <c r="M52" s="7"/>
      <c r="N52" s="8">
        <f t="shared" si="3"/>
        <v>0</v>
      </c>
      <c r="O52" s="7"/>
      <c r="P52" s="7"/>
      <c r="Q52" s="8">
        <f t="shared" si="4"/>
        <v>0</v>
      </c>
    </row>
    <row r="53" spans="1:17" ht="15.75">
      <c r="A53" s="17">
        <v>3121</v>
      </c>
      <c r="B53" s="20" t="s">
        <v>45</v>
      </c>
      <c r="C53" s="8"/>
      <c r="D53" s="8"/>
      <c r="E53" s="8">
        <f t="shared" si="0"/>
        <v>0</v>
      </c>
      <c r="F53" s="8"/>
      <c r="G53" s="8"/>
      <c r="H53" s="8">
        <f t="shared" si="1"/>
        <v>0</v>
      </c>
      <c r="I53" s="7"/>
      <c r="J53" s="7"/>
      <c r="K53" s="8">
        <f t="shared" si="2"/>
        <v>0</v>
      </c>
      <c r="L53" s="7"/>
      <c r="M53" s="7"/>
      <c r="N53" s="8">
        <f t="shared" si="3"/>
        <v>0</v>
      </c>
      <c r="O53" s="7"/>
      <c r="P53" s="7"/>
      <c r="Q53" s="8">
        <f t="shared" si="4"/>
        <v>0</v>
      </c>
    </row>
    <row r="54" spans="1:17" ht="15.75">
      <c r="A54" s="17">
        <v>3122</v>
      </c>
      <c r="B54" s="20" t="s">
        <v>46</v>
      </c>
      <c r="C54" s="8"/>
      <c r="D54" s="8"/>
      <c r="E54" s="8">
        <f t="shared" si="0"/>
        <v>0</v>
      </c>
      <c r="F54" s="8"/>
      <c r="G54" s="8"/>
      <c r="H54" s="8">
        <f t="shared" si="1"/>
        <v>0</v>
      </c>
      <c r="I54" s="7"/>
      <c r="J54" s="7"/>
      <c r="K54" s="8">
        <f t="shared" si="2"/>
        <v>0</v>
      </c>
      <c r="L54" s="7"/>
      <c r="M54" s="7"/>
      <c r="N54" s="8">
        <f t="shared" si="3"/>
        <v>0</v>
      </c>
      <c r="O54" s="7"/>
      <c r="P54" s="7"/>
      <c r="Q54" s="8">
        <f t="shared" si="4"/>
        <v>0</v>
      </c>
    </row>
    <row r="55" spans="1:17" ht="15.75">
      <c r="A55" s="17">
        <v>3130</v>
      </c>
      <c r="B55" s="20" t="s">
        <v>47</v>
      </c>
      <c r="C55" s="8"/>
      <c r="D55" s="8"/>
      <c r="E55" s="8">
        <f t="shared" si="0"/>
        <v>0</v>
      </c>
      <c r="F55" s="8"/>
      <c r="G55" s="8"/>
      <c r="H55" s="8">
        <f t="shared" si="1"/>
        <v>0</v>
      </c>
      <c r="I55" s="7"/>
      <c r="J55" s="7"/>
      <c r="K55" s="8">
        <f t="shared" si="2"/>
        <v>0</v>
      </c>
      <c r="L55" s="7"/>
      <c r="M55" s="7"/>
      <c r="N55" s="8">
        <f t="shared" si="3"/>
        <v>0</v>
      </c>
      <c r="O55" s="7"/>
      <c r="P55" s="7"/>
      <c r="Q55" s="8">
        <f t="shared" si="4"/>
        <v>0</v>
      </c>
    </row>
    <row r="56" spans="1:17" ht="15.75">
      <c r="A56" s="17">
        <v>3131</v>
      </c>
      <c r="B56" s="20" t="s">
        <v>48</v>
      </c>
      <c r="C56" s="8"/>
      <c r="D56" s="8"/>
      <c r="E56" s="8">
        <f t="shared" si="0"/>
        <v>0</v>
      </c>
      <c r="F56" s="8"/>
      <c r="G56" s="8"/>
      <c r="H56" s="8">
        <f t="shared" si="1"/>
        <v>0</v>
      </c>
      <c r="I56" s="7"/>
      <c r="J56" s="7"/>
      <c r="K56" s="8">
        <f t="shared" si="2"/>
        <v>0</v>
      </c>
      <c r="L56" s="7"/>
      <c r="M56" s="7"/>
      <c r="N56" s="8">
        <f t="shared" si="3"/>
        <v>0</v>
      </c>
      <c r="O56" s="7"/>
      <c r="P56" s="7"/>
      <c r="Q56" s="8">
        <f t="shared" si="4"/>
        <v>0</v>
      </c>
    </row>
    <row r="57" spans="1:17" s="29" customFormat="1" ht="15.75">
      <c r="A57" s="17">
        <v>3132</v>
      </c>
      <c r="B57" s="20" t="s">
        <v>49</v>
      </c>
      <c r="C57" s="13"/>
      <c r="D57" s="13">
        <f>57+16.893</f>
        <v>73.893</v>
      </c>
      <c r="E57" s="8">
        <f t="shared" si="0"/>
        <v>73.893</v>
      </c>
      <c r="F57" s="13"/>
      <c r="G57" s="13"/>
      <c r="H57" s="8">
        <f t="shared" si="1"/>
        <v>0</v>
      </c>
      <c r="I57" s="10"/>
      <c r="J57" s="10"/>
      <c r="K57" s="8">
        <f t="shared" si="2"/>
        <v>0</v>
      </c>
      <c r="L57" s="7">
        <f>ROUND(I57*1.055,3)</f>
        <v>0</v>
      </c>
      <c r="M57" s="7">
        <f>ROUND(J57*1.055,3)</f>
        <v>0</v>
      </c>
      <c r="N57" s="8">
        <f t="shared" si="3"/>
        <v>0</v>
      </c>
      <c r="O57" s="7">
        <f>ROUND(L57*1.052,3)</f>
        <v>0</v>
      </c>
      <c r="P57" s="7">
        <f>ROUND(M57*1.052,3)</f>
        <v>0</v>
      </c>
      <c r="Q57" s="8">
        <f t="shared" si="4"/>
        <v>0</v>
      </c>
    </row>
    <row r="58" spans="1:17" s="29" customFormat="1" ht="15.75">
      <c r="A58" s="17">
        <v>3140</v>
      </c>
      <c r="B58" s="20" t="s">
        <v>50</v>
      </c>
      <c r="C58" s="13"/>
      <c r="D58" s="13"/>
      <c r="E58" s="8">
        <f t="shared" si="0"/>
        <v>0</v>
      </c>
      <c r="F58" s="13"/>
      <c r="G58" s="13"/>
      <c r="H58" s="8">
        <f t="shared" si="1"/>
        <v>0</v>
      </c>
      <c r="I58" s="10"/>
      <c r="J58" s="10"/>
      <c r="K58" s="8">
        <f t="shared" si="2"/>
        <v>0</v>
      </c>
      <c r="L58" s="10"/>
      <c r="M58" s="10"/>
      <c r="N58" s="8">
        <f t="shared" si="3"/>
        <v>0</v>
      </c>
      <c r="O58" s="10"/>
      <c r="P58" s="10"/>
      <c r="Q58" s="8">
        <f t="shared" si="4"/>
        <v>0</v>
      </c>
    </row>
    <row r="59" spans="1:17" s="29" customFormat="1" ht="15.75">
      <c r="A59" s="17">
        <v>3141</v>
      </c>
      <c r="B59" s="20" t="s">
        <v>51</v>
      </c>
      <c r="C59" s="13"/>
      <c r="D59" s="13"/>
      <c r="E59" s="8">
        <f t="shared" si="0"/>
        <v>0</v>
      </c>
      <c r="F59" s="13"/>
      <c r="G59" s="13"/>
      <c r="H59" s="8">
        <f t="shared" si="1"/>
        <v>0</v>
      </c>
      <c r="I59" s="10"/>
      <c r="J59" s="10"/>
      <c r="K59" s="8">
        <f t="shared" si="2"/>
        <v>0</v>
      </c>
      <c r="L59" s="10"/>
      <c r="M59" s="10"/>
      <c r="N59" s="8">
        <f t="shared" si="3"/>
        <v>0</v>
      </c>
      <c r="O59" s="10"/>
      <c r="P59" s="10"/>
      <c r="Q59" s="8">
        <f t="shared" si="4"/>
        <v>0</v>
      </c>
    </row>
    <row r="60" spans="1:17" s="29" customFormat="1" ht="15.75">
      <c r="A60" s="17">
        <v>3142</v>
      </c>
      <c r="B60" s="20" t="s">
        <v>52</v>
      </c>
      <c r="C60" s="13"/>
      <c r="D60" s="13"/>
      <c r="E60" s="8">
        <f t="shared" si="0"/>
        <v>0</v>
      </c>
      <c r="F60" s="13"/>
      <c r="G60" s="13"/>
      <c r="H60" s="8">
        <f t="shared" si="1"/>
        <v>0</v>
      </c>
      <c r="I60" s="10"/>
      <c r="J60" s="10"/>
      <c r="K60" s="8">
        <f t="shared" si="2"/>
        <v>0</v>
      </c>
      <c r="L60" s="10"/>
      <c r="M60" s="10"/>
      <c r="N60" s="8">
        <f t="shared" si="3"/>
        <v>0</v>
      </c>
      <c r="O60" s="10"/>
      <c r="P60" s="10"/>
      <c r="Q60" s="8">
        <f t="shared" si="4"/>
        <v>0</v>
      </c>
    </row>
    <row r="61" spans="1:17" ht="15.75">
      <c r="A61" s="17">
        <v>3143</v>
      </c>
      <c r="B61" s="20" t="s">
        <v>53</v>
      </c>
      <c r="C61" s="8"/>
      <c r="D61" s="8"/>
      <c r="E61" s="8">
        <f t="shared" si="0"/>
        <v>0</v>
      </c>
      <c r="F61" s="8"/>
      <c r="G61" s="8"/>
      <c r="H61" s="8">
        <f t="shared" si="1"/>
        <v>0</v>
      </c>
      <c r="I61" s="7"/>
      <c r="J61" s="7"/>
      <c r="K61" s="8">
        <f t="shared" si="2"/>
        <v>0</v>
      </c>
      <c r="L61" s="7"/>
      <c r="M61" s="7"/>
      <c r="N61" s="8">
        <f t="shared" si="3"/>
        <v>0</v>
      </c>
      <c r="O61" s="7"/>
      <c r="P61" s="7"/>
      <c r="Q61" s="8">
        <f t="shared" si="4"/>
        <v>0</v>
      </c>
    </row>
    <row r="62" spans="1:17" s="28" customFormat="1" ht="15.75">
      <c r="A62" s="17">
        <v>3150</v>
      </c>
      <c r="B62" s="20" t="s">
        <v>54</v>
      </c>
      <c r="C62" s="12"/>
      <c r="D62" s="12"/>
      <c r="E62" s="8">
        <f t="shared" si="0"/>
        <v>0</v>
      </c>
      <c r="F62" s="12"/>
      <c r="G62" s="12"/>
      <c r="H62" s="8">
        <f t="shared" si="1"/>
        <v>0</v>
      </c>
      <c r="I62" s="9"/>
      <c r="J62" s="9"/>
      <c r="K62" s="8">
        <f t="shared" si="2"/>
        <v>0</v>
      </c>
      <c r="L62" s="9"/>
      <c r="M62" s="9"/>
      <c r="N62" s="8">
        <f t="shared" si="3"/>
        <v>0</v>
      </c>
      <c r="O62" s="9"/>
      <c r="P62" s="9"/>
      <c r="Q62" s="8">
        <f t="shared" si="4"/>
        <v>0</v>
      </c>
    </row>
    <row r="63" spans="1:17" ht="15.75">
      <c r="A63" s="17">
        <v>3160</v>
      </c>
      <c r="B63" s="20" t="s">
        <v>55</v>
      </c>
      <c r="C63" s="8"/>
      <c r="D63" s="8"/>
      <c r="E63" s="8">
        <f t="shared" si="0"/>
        <v>0</v>
      </c>
      <c r="F63" s="8"/>
      <c r="G63" s="8"/>
      <c r="H63" s="8">
        <f t="shared" si="1"/>
        <v>0</v>
      </c>
      <c r="I63" s="7"/>
      <c r="J63" s="7"/>
      <c r="K63" s="8">
        <f t="shared" si="2"/>
        <v>0</v>
      </c>
      <c r="L63" s="7"/>
      <c r="M63" s="7"/>
      <c r="N63" s="8">
        <f t="shared" si="3"/>
        <v>0</v>
      </c>
      <c r="O63" s="7"/>
      <c r="P63" s="7"/>
      <c r="Q63" s="8">
        <f t="shared" si="4"/>
        <v>0</v>
      </c>
    </row>
    <row r="64" spans="1:17" ht="15.75">
      <c r="A64" s="16">
        <v>3200</v>
      </c>
      <c r="B64" s="21" t="s">
        <v>56</v>
      </c>
      <c r="C64" s="8">
        <f>SUM(C65:C68)</f>
        <v>0</v>
      </c>
      <c r="D64" s="8">
        <f>SUM(D65:D68)</f>
        <v>0</v>
      </c>
      <c r="E64" s="8">
        <f t="shared" si="0"/>
        <v>0</v>
      </c>
      <c r="F64" s="8">
        <f>SUM(F65:F68)</f>
        <v>0</v>
      </c>
      <c r="G64" s="8">
        <f>SUM(G65:G68)</f>
        <v>0</v>
      </c>
      <c r="H64" s="8">
        <f t="shared" si="1"/>
        <v>0</v>
      </c>
      <c r="I64" s="7">
        <f>SUM(I65:I68)</f>
        <v>0</v>
      </c>
      <c r="J64" s="7">
        <f>SUM(J65:J68)</f>
        <v>0</v>
      </c>
      <c r="K64" s="8">
        <f t="shared" si="2"/>
        <v>0</v>
      </c>
      <c r="L64" s="7">
        <f>SUM(L65:L68)</f>
        <v>0</v>
      </c>
      <c r="M64" s="7">
        <f>SUM(M65:M68)</f>
        <v>0</v>
      </c>
      <c r="N64" s="8">
        <f t="shared" si="3"/>
        <v>0</v>
      </c>
      <c r="O64" s="7">
        <f>SUM(O65:O68)</f>
        <v>0</v>
      </c>
      <c r="P64" s="7">
        <f>SUM(P65:P68)</f>
        <v>0</v>
      </c>
      <c r="Q64" s="8">
        <f t="shared" si="4"/>
        <v>0</v>
      </c>
    </row>
    <row r="65" spans="1:17" ht="30">
      <c r="A65" s="17">
        <v>3210</v>
      </c>
      <c r="B65" s="20" t="s">
        <v>57</v>
      </c>
      <c r="C65" s="8"/>
      <c r="D65" s="8"/>
      <c r="E65" s="8">
        <f t="shared" si="0"/>
        <v>0</v>
      </c>
      <c r="F65" s="8"/>
      <c r="G65" s="8"/>
      <c r="H65" s="8">
        <f t="shared" si="1"/>
        <v>0</v>
      </c>
      <c r="I65" s="7"/>
      <c r="J65" s="7"/>
      <c r="K65" s="8">
        <f t="shared" si="2"/>
        <v>0</v>
      </c>
      <c r="L65" s="7"/>
      <c r="M65" s="7"/>
      <c r="N65" s="8">
        <f t="shared" si="3"/>
        <v>0</v>
      </c>
      <c r="O65" s="7"/>
      <c r="P65" s="7"/>
      <c r="Q65" s="8">
        <f t="shared" si="4"/>
        <v>0</v>
      </c>
    </row>
    <row r="66" spans="1:17" ht="30">
      <c r="A66" s="17">
        <v>3220</v>
      </c>
      <c r="B66" s="20" t="s">
        <v>58</v>
      </c>
      <c r="C66" s="8"/>
      <c r="D66" s="8"/>
      <c r="E66" s="8">
        <f t="shared" si="0"/>
        <v>0</v>
      </c>
      <c r="F66" s="8"/>
      <c r="G66" s="8"/>
      <c r="H66" s="8">
        <f t="shared" si="1"/>
        <v>0</v>
      </c>
      <c r="I66" s="7"/>
      <c r="J66" s="7"/>
      <c r="K66" s="8">
        <f t="shared" si="2"/>
        <v>0</v>
      </c>
      <c r="L66" s="7"/>
      <c r="M66" s="7"/>
      <c r="N66" s="8">
        <f t="shared" si="3"/>
        <v>0</v>
      </c>
      <c r="O66" s="7"/>
      <c r="P66" s="7"/>
      <c r="Q66" s="8">
        <f t="shared" si="4"/>
        <v>0</v>
      </c>
    </row>
    <row r="67" spans="1:17" ht="30">
      <c r="A67" s="17">
        <v>3230</v>
      </c>
      <c r="B67" s="20" t="s">
        <v>59</v>
      </c>
      <c r="C67" s="8"/>
      <c r="D67" s="8"/>
      <c r="E67" s="8">
        <f t="shared" si="0"/>
        <v>0</v>
      </c>
      <c r="F67" s="8"/>
      <c r="G67" s="8"/>
      <c r="H67" s="8">
        <f t="shared" si="1"/>
        <v>0</v>
      </c>
      <c r="I67" s="7"/>
      <c r="J67" s="7"/>
      <c r="K67" s="8">
        <f t="shared" si="2"/>
        <v>0</v>
      </c>
      <c r="L67" s="7"/>
      <c r="M67" s="7"/>
      <c r="N67" s="8">
        <f t="shared" si="3"/>
        <v>0</v>
      </c>
      <c r="O67" s="7"/>
      <c r="P67" s="7"/>
      <c r="Q67" s="8">
        <f t="shared" si="4"/>
        <v>0</v>
      </c>
    </row>
    <row r="68" spans="1:17" ht="15.75">
      <c r="A68" s="17">
        <v>3240</v>
      </c>
      <c r="B68" s="20" t="s">
        <v>60</v>
      </c>
      <c r="C68" s="8"/>
      <c r="D68" s="8"/>
      <c r="E68" s="8">
        <f t="shared" si="0"/>
        <v>0</v>
      </c>
      <c r="F68" s="8"/>
      <c r="G68" s="8"/>
      <c r="H68" s="8">
        <f t="shared" si="1"/>
        <v>0</v>
      </c>
      <c r="I68" s="7"/>
      <c r="J68" s="7"/>
      <c r="K68" s="8">
        <f t="shared" si="2"/>
        <v>0</v>
      </c>
      <c r="L68" s="7"/>
      <c r="M68" s="7"/>
      <c r="N68" s="8">
        <f t="shared" si="3"/>
        <v>0</v>
      </c>
      <c r="O68" s="7"/>
      <c r="P68" s="7"/>
      <c r="Q68" s="8">
        <f t="shared" si="4"/>
        <v>0</v>
      </c>
    </row>
    <row r="69" spans="1:17" ht="15.75">
      <c r="A69" s="31"/>
      <c r="B69" s="18"/>
      <c r="C69" s="8"/>
      <c r="D69" s="8"/>
      <c r="E69" s="8">
        <f t="shared" si="0"/>
        <v>0</v>
      </c>
      <c r="F69" s="8"/>
      <c r="G69" s="8"/>
      <c r="H69" s="8">
        <f t="shared" si="1"/>
        <v>0</v>
      </c>
      <c r="I69" s="7"/>
      <c r="J69" s="7"/>
      <c r="K69" s="8">
        <f t="shared" si="2"/>
        <v>0</v>
      </c>
      <c r="L69" s="7"/>
      <c r="M69" s="7"/>
      <c r="N69" s="8">
        <f t="shared" si="3"/>
        <v>0</v>
      </c>
      <c r="O69" s="7"/>
      <c r="P69" s="7"/>
      <c r="Q69" s="8">
        <f t="shared" si="4"/>
        <v>0</v>
      </c>
    </row>
    <row r="70" spans="9:17" ht="15.75">
      <c r="I70" s="2"/>
      <c r="J70" s="2"/>
      <c r="K70" s="2"/>
      <c r="L70" s="2"/>
      <c r="M70" s="2"/>
      <c r="N70" s="2"/>
      <c r="O70" s="2"/>
      <c r="P70" s="2"/>
      <c r="Q70" s="2"/>
    </row>
    <row r="71" spans="9:17" ht="15.75">
      <c r="I71" s="2"/>
      <c r="J71" s="2"/>
      <c r="K71" s="2"/>
      <c r="L71" s="2"/>
      <c r="M71" s="2"/>
      <c r="N71" s="2"/>
      <c r="O71" s="2"/>
      <c r="P71" s="2"/>
      <c r="Q71" s="2"/>
    </row>
    <row r="72" spans="2:17" ht="15.75">
      <c r="B72" s="22" t="s">
        <v>61</v>
      </c>
      <c r="I72" s="2"/>
      <c r="J72" s="2"/>
      <c r="K72" s="2"/>
      <c r="L72" s="2"/>
      <c r="M72" s="2"/>
      <c r="N72" s="2"/>
      <c r="O72" s="2"/>
      <c r="P72" s="2"/>
      <c r="Q72" s="2"/>
    </row>
    <row r="73" spans="9:17" ht="15.75">
      <c r="I73" s="2"/>
      <c r="J73" s="2"/>
      <c r="K73" s="2"/>
      <c r="L73" s="2"/>
      <c r="M73" s="2"/>
      <c r="N73" s="2"/>
      <c r="O73" s="2"/>
      <c r="P73" s="2"/>
      <c r="Q73" s="2"/>
    </row>
    <row r="74" spans="9:17" ht="15.75">
      <c r="I74" s="2"/>
      <c r="J74" s="2"/>
      <c r="K74" s="95"/>
      <c r="L74" s="95"/>
      <c r="M74" s="95"/>
      <c r="N74" s="2"/>
      <c r="O74" s="2"/>
      <c r="P74" s="2"/>
      <c r="Q74" s="2"/>
    </row>
    <row r="75" spans="1:13" s="2" customFormat="1" ht="15.75">
      <c r="A75" s="1"/>
      <c r="B75" s="2" t="s">
        <v>115</v>
      </c>
      <c r="J75" s="3"/>
      <c r="K75" s="3" t="s">
        <v>116</v>
      </c>
      <c r="L75" s="3"/>
      <c r="M75" s="95"/>
    </row>
    <row r="76" spans="1:11" s="2" customFormat="1" ht="15.75">
      <c r="A76" s="1"/>
      <c r="K76" s="103" t="s">
        <v>62</v>
      </c>
    </row>
    <row r="80" spans="1:2" ht="15.75">
      <c r="A80" s="32"/>
      <c r="B80" s="23"/>
    </row>
    <row r="81" spans="1:2" ht="15.75">
      <c r="A81" s="32"/>
      <c r="B81" s="23"/>
    </row>
    <row r="82" spans="1:2" ht="15.75">
      <c r="A82" s="33"/>
      <c r="B82" s="24"/>
    </row>
    <row r="83" spans="1:2" ht="15.75">
      <c r="A83" s="33"/>
      <c r="B83" s="24"/>
    </row>
    <row r="84" spans="1:2" ht="15.75">
      <c r="A84" s="33"/>
      <c r="B84" s="24"/>
    </row>
    <row r="85" spans="1:2" ht="15.75">
      <c r="A85" s="33"/>
      <c r="B85" s="24"/>
    </row>
    <row r="86" spans="1:2" ht="15.75">
      <c r="A86" s="32"/>
      <c r="B86" s="23"/>
    </row>
    <row r="87" spans="1:2" ht="15.75">
      <c r="A87" s="33"/>
      <c r="B87" s="24"/>
    </row>
    <row r="88" spans="1:2" ht="15.75">
      <c r="A88" s="33"/>
      <c r="B88" s="24"/>
    </row>
    <row r="89" spans="1:2" ht="15.75">
      <c r="A89" s="33"/>
      <c r="B89" s="24"/>
    </row>
    <row r="90" spans="1:2" ht="15.75">
      <c r="A90" s="33"/>
      <c r="B90" s="24"/>
    </row>
    <row r="91" spans="1:2" ht="15.75">
      <c r="A91" s="33"/>
      <c r="B91" s="24"/>
    </row>
    <row r="92" spans="1:2" ht="15.75">
      <c r="A92" s="33"/>
      <c r="B92" s="24"/>
    </row>
    <row r="93" spans="1:2" ht="15.75">
      <c r="A93" s="33"/>
      <c r="B93" s="24"/>
    </row>
    <row r="94" spans="1:2" ht="15.75">
      <c r="A94" s="33"/>
      <c r="B94" s="24"/>
    </row>
    <row r="95" spans="1:2" ht="15.75">
      <c r="A95" s="33"/>
      <c r="B95" s="24"/>
    </row>
    <row r="96" spans="1:2" ht="15.75">
      <c r="A96" s="33"/>
      <c r="B96" s="24"/>
    </row>
    <row r="97" spans="1:2" ht="15.75">
      <c r="A97" s="33"/>
      <c r="B97" s="24"/>
    </row>
    <row r="98" spans="1:2" ht="15.75">
      <c r="A98" s="33"/>
      <c r="B98" s="24"/>
    </row>
    <row r="99" spans="1:2" ht="15.75">
      <c r="A99" s="33"/>
      <c r="B99" s="24"/>
    </row>
    <row r="100" spans="1:2" ht="15.75">
      <c r="A100" s="33"/>
      <c r="B100" s="24"/>
    </row>
    <row r="101" spans="1:2" ht="15.75">
      <c r="A101" s="33"/>
      <c r="B101" s="24"/>
    </row>
    <row r="102" spans="1:2" ht="15.75">
      <c r="A102" s="32"/>
      <c r="B102" s="23"/>
    </row>
    <row r="103" spans="1:2" ht="15.75">
      <c r="A103" s="33"/>
      <c r="B103" s="24"/>
    </row>
    <row r="104" spans="1:2" ht="15.75">
      <c r="A104" s="33"/>
      <c r="B104" s="24"/>
    </row>
    <row r="105" spans="1:2" ht="15.75">
      <c r="A105" s="32"/>
      <c r="B105" s="23"/>
    </row>
    <row r="106" spans="1:2" ht="15.75">
      <c r="A106" s="33"/>
      <c r="B106" s="24"/>
    </row>
    <row r="107" spans="1:2" ht="15.75">
      <c r="A107" s="33"/>
      <c r="B107" s="24"/>
    </row>
    <row r="108" spans="1:2" ht="15.75">
      <c r="A108" s="33"/>
      <c r="B108" s="24"/>
    </row>
    <row r="109" spans="1:2" ht="15.75">
      <c r="A109" s="32"/>
      <c r="B109" s="23"/>
    </row>
    <row r="110" spans="1:2" ht="15.75">
      <c r="A110" s="33"/>
      <c r="B110" s="24"/>
    </row>
    <row r="111" spans="1:2" ht="15.75">
      <c r="A111" s="33"/>
      <c r="B111" s="24"/>
    </row>
    <row r="112" spans="1:2" ht="15.75">
      <c r="A112" s="33"/>
      <c r="B112" s="24"/>
    </row>
    <row r="113" spans="1:2" ht="15.75">
      <c r="A113" s="32"/>
      <c r="B113" s="23"/>
    </row>
    <row r="114" spans="1:2" ht="15.75">
      <c r="A114" s="32"/>
      <c r="B114" s="23"/>
    </row>
    <row r="115" spans="1:2" ht="15.75">
      <c r="A115" s="32"/>
      <c r="B115" s="23"/>
    </row>
    <row r="116" spans="1:2" ht="15.75">
      <c r="A116" s="32"/>
      <c r="B116" s="23"/>
    </row>
    <row r="117" spans="1:2" ht="15.75">
      <c r="A117" s="33"/>
      <c r="B117" s="24"/>
    </row>
    <row r="118" spans="1:2" ht="15.75">
      <c r="A118" s="33"/>
      <c r="B118" s="24"/>
    </row>
    <row r="119" spans="1:2" ht="15.75">
      <c r="A119" s="33"/>
      <c r="B119" s="24"/>
    </row>
    <row r="120" spans="1:2" ht="15.75">
      <c r="A120" s="33"/>
      <c r="B120" s="24"/>
    </row>
    <row r="121" spans="1:2" ht="15.75">
      <c r="A121" s="33"/>
      <c r="B121" s="24"/>
    </row>
    <row r="122" spans="1:2" ht="15.75">
      <c r="A122" s="33"/>
      <c r="B122" s="24"/>
    </row>
    <row r="123" spans="1:2" ht="15.75">
      <c r="A123" s="33"/>
      <c r="B123" s="24"/>
    </row>
    <row r="124" spans="1:2" ht="15.75">
      <c r="A124" s="33"/>
      <c r="B124" s="24"/>
    </row>
    <row r="125" spans="1:2" ht="15.75">
      <c r="A125" s="33"/>
      <c r="B125" s="24"/>
    </row>
    <row r="126" spans="1:2" ht="15.75">
      <c r="A126" s="33"/>
      <c r="B126" s="24"/>
    </row>
    <row r="127" spans="1:2" ht="15.75">
      <c r="A127" s="33"/>
      <c r="B127" s="24"/>
    </row>
    <row r="128" spans="1:2" ht="15.75">
      <c r="A128" s="33"/>
      <c r="B128" s="24"/>
    </row>
    <row r="129" spans="1:2" ht="15.75">
      <c r="A129" s="33"/>
      <c r="B129" s="24"/>
    </row>
    <row r="130" spans="1:2" ht="15.75">
      <c r="A130" s="32"/>
      <c r="B130" s="23"/>
    </row>
    <row r="131" spans="1:2" ht="15.75">
      <c r="A131" s="33"/>
      <c r="B131" s="24"/>
    </row>
    <row r="132" spans="1:2" ht="15.75">
      <c r="A132" s="33"/>
      <c r="B132" s="24"/>
    </row>
    <row r="133" spans="1:2" ht="15.75">
      <c r="A133" s="33"/>
      <c r="B133" s="24"/>
    </row>
    <row r="134" spans="1:2" ht="15.75">
      <c r="A134" s="33"/>
      <c r="B134" s="24"/>
    </row>
    <row r="135" ht="15.75">
      <c r="A135" s="33"/>
    </row>
  </sheetData>
  <sheetProtection/>
  <mergeCells count="23">
    <mergeCell ref="P10:P11"/>
    <mergeCell ref="J10:J11"/>
    <mergeCell ref="K10:K11"/>
    <mergeCell ref="A8:A11"/>
    <mergeCell ref="B8:B11"/>
    <mergeCell ref="C8:E9"/>
    <mergeCell ref="F8:H9"/>
    <mergeCell ref="E10:E11"/>
    <mergeCell ref="H10:H11"/>
    <mergeCell ref="C10:C11"/>
    <mergeCell ref="D10:D11"/>
    <mergeCell ref="F10:F11"/>
    <mergeCell ref="G10:G11"/>
    <mergeCell ref="M2:Q2"/>
    <mergeCell ref="I8:K9"/>
    <mergeCell ref="L8:N9"/>
    <mergeCell ref="O8:Q9"/>
    <mergeCell ref="Q10:Q11"/>
    <mergeCell ref="I10:I11"/>
    <mergeCell ref="L10:L11"/>
    <mergeCell ref="N10:N11"/>
    <mergeCell ref="M10:M11"/>
    <mergeCell ref="O10:O11"/>
  </mergeCells>
  <printOptions/>
  <pageMargins left="0.17" right="0.17" top="1.03" bottom="1" header="0.18" footer="0.5"/>
  <pageSetup horizontalDpi="600" verticalDpi="600" orientation="landscape" paperSize="9" scale="56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5"/>
  <sheetViews>
    <sheetView view="pageBreakPreview" zoomScale="77" zoomScaleSheetLayoutView="77" zoomScalePageLayoutView="0" workbookViewId="0" topLeftCell="A5">
      <pane xSplit="2" ySplit="8" topLeftCell="C46" activePane="bottomRight" state="frozen"/>
      <selection pane="topLeft" activeCell="A5" sqref="A5"/>
      <selection pane="topRight" activeCell="C5" sqref="C5"/>
      <selection pane="bottomLeft" activeCell="A13" sqref="A13"/>
      <selection pane="bottomRight" activeCell="B75" sqref="B75:L76"/>
    </sheetView>
  </sheetViews>
  <sheetFormatPr defaultColWidth="9.140625" defaultRowHeight="12.75"/>
  <cols>
    <col min="1" max="1" width="8.421875" style="27" customWidth="1"/>
    <col min="2" max="2" width="27.8515625" style="15" customWidth="1"/>
    <col min="3" max="3" width="12.421875" style="15" customWidth="1"/>
    <col min="4" max="4" width="14.57421875" style="15" customWidth="1"/>
    <col min="5" max="5" width="14.421875" style="15" customWidth="1"/>
    <col min="6" max="6" width="11.8515625" style="15" customWidth="1"/>
    <col min="7" max="7" width="13.8515625" style="15" customWidth="1"/>
    <col min="8" max="8" width="11.8515625" style="15" customWidth="1"/>
    <col min="9" max="9" width="13.57421875" style="15" customWidth="1"/>
    <col min="10" max="10" width="12.28125" style="15" customWidth="1"/>
    <col min="11" max="11" width="15.57421875" style="15" customWidth="1"/>
    <col min="12" max="12" width="14.8515625" style="15" customWidth="1"/>
    <col min="13" max="13" width="16.00390625" style="15" customWidth="1"/>
    <col min="14" max="14" width="12.00390625" style="15" customWidth="1"/>
    <col min="15" max="15" width="12.57421875" style="15" customWidth="1"/>
    <col min="16" max="16" width="14.28125" style="15" customWidth="1"/>
    <col min="17" max="17" width="11.28125" style="15" customWidth="1"/>
    <col min="18" max="16384" width="9.140625" style="15" customWidth="1"/>
  </cols>
  <sheetData>
    <row r="1" spans="1:13" s="2" customFormat="1" ht="15.75">
      <c r="A1" s="1"/>
      <c r="B1" s="15"/>
      <c r="M1" s="2" t="s">
        <v>0</v>
      </c>
    </row>
    <row r="2" spans="1:17" s="2" customFormat="1" ht="30.75" customHeight="1">
      <c r="A2" s="1"/>
      <c r="B2" s="15"/>
      <c r="M2" s="104" t="s">
        <v>70</v>
      </c>
      <c r="N2" s="104"/>
      <c r="O2" s="104"/>
      <c r="P2" s="104"/>
      <c r="Q2" s="104"/>
    </row>
    <row r="3" spans="1:14" s="2" customFormat="1" ht="15.75">
      <c r="A3" s="1"/>
      <c r="B3" s="15"/>
      <c r="M3" s="25" t="s">
        <v>112</v>
      </c>
      <c r="N3" s="25"/>
    </row>
    <row r="4" spans="1:2" s="2" customFormat="1" ht="15.75">
      <c r="A4" s="1"/>
      <c r="B4" s="15"/>
    </row>
    <row r="5" spans="1:3" s="2" customFormat="1" ht="15.75">
      <c r="A5" s="1"/>
      <c r="B5" s="15"/>
      <c r="C5" s="4" t="s">
        <v>77</v>
      </c>
    </row>
    <row r="6" spans="1:7" s="2" customFormat="1" ht="20.25" customHeight="1">
      <c r="A6" s="1"/>
      <c r="B6" s="15"/>
      <c r="C6" s="5"/>
      <c r="D6" s="5"/>
      <c r="E6" s="5"/>
      <c r="F6" s="5"/>
      <c r="G6" s="5"/>
    </row>
    <row r="7" spans="1:9" s="2" customFormat="1" ht="15.75">
      <c r="A7" s="1"/>
      <c r="B7" s="15"/>
      <c r="C7" s="5"/>
      <c r="D7" s="5"/>
      <c r="E7" s="5"/>
      <c r="F7" s="5"/>
      <c r="G7" s="5"/>
      <c r="I7" s="2" t="s">
        <v>1</v>
      </c>
    </row>
    <row r="8" spans="1:17" s="6" customFormat="1" ht="12.75" customHeight="1">
      <c r="A8" s="106" t="s">
        <v>2</v>
      </c>
      <c r="B8" s="108" t="s">
        <v>3</v>
      </c>
      <c r="C8" s="105" t="s">
        <v>74</v>
      </c>
      <c r="D8" s="105"/>
      <c r="E8" s="105"/>
      <c r="F8" s="106" t="s">
        <v>78</v>
      </c>
      <c r="G8" s="106"/>
      <c r="H8" s="106"/>
      <c r="I8" s="105" t="s">
        <v>75</v>
      </c>
      <c r="J8" s="105"/>
      <c r="K8" s="105"/>
      <c r="L8" s="105" t="s">
        <v>71</v>
      </c>
      <c r="M8" s="105"/>
      <c r="N8" s="105"/>
      <c r="O8" s="105" t="s">
        <v>76</v>
      </c>
      <c r="P8" s="105"/>
      <c r="Q8" s="105"/>
    </row>
    <row r="9" spans="1:17" s="6" customFormat="1" ht="24.75" customHeight="1">
      <c r="A9" s="107"/>
      <c r="B9" s="109"/>
      <c r="C9" s="105"/>
      <c r="D9" s="105"/>
      <c r="E9" s="105"/>
      <c r="F9" s="106"/>
      <c r="G9" s="106"/>
      <c r="H9" s="106"/>
      <c r="I9" s="105"/>
      <c r="J9" s="105"/>
      <c r="K9" s="105"/>
      <c r="L9" s="105"/>
      <c r="M9" s="105"/>
      <c r="N9" s="105"/>
      <c r="O9" s="105"/>
      <c r="P9" s="105"/>
      <c r="Q9" s="105"/>
    </row>
    <row r="10" spans="1:17" s="6" customFormat="1" ht="23.25" customHeight="1">
      <c r="A10" s="107"/>
      <c r="B10" s="109"/>
      <c r="C10" s="106" t="s">
        <v>73</v>
      </c>
      <c r="D10" s="106" t="s">
        <v>72</v>
      </c>
      <c r="E10" s="105" t="s">
        <v>4</v>
      </c>
      <c r="F10" s="106" t="s">
        <v>73</v>
      </c>
      <c r="G10" s="106" t="s">
        <v>72</v>
      </c>
      <c r="H10" s="105" t="s">
        <v>4</v>
      </c>
      <c r="I10" s="106" t="s">
        <v>73</v>
      </c>
      <c r="J10" s="106" t="s">
        <v>72</v>
      </c>
      <c r="K10" s="105" t="s">
        <v>4</v>
      </c>
      <c r="L10" s="106" t="s">
        <v>73</v>
      </c>
      <c r="M10" s="106" t="s">
        <v>72</v>
      </c>
      <c r="N10" s="105" t="s">
        <v>4</v>
      </c>
      <c r="O10" s="106" t="s">
        <v>73</v>
      </c>
      <c r="P10" s="106" t="s">
        <v>72</v>
      </c>
      <c r="Q10" s="105" t="s">
        <v>4</v>
      </c>
    </row>
    <row r="11" spans="1:17" s="6" customFormat="1" ht="53.25" customHeight="1">
      <c r="A11" s="107"/>
      <c r="B11" s="109"/>
      <c r="C11" s="107"/>
      <c r="D11" s="107"/>
      <c r="E11" s="105"/>
      <c r="F11" s="107"/>
      <c r="G11" s="107"/>
      <c r="H11" s="105"/>
      <c r="I11" s="107"/>
      <c r="J11" s="107"/>
      <c r="K11" s="105"/>
      <c r="L11" s="107"/>
      <c r="M11" s="107"/>
      <c r="N11" s="105"/>
      <c r="O11" s="107"/>
      <c r="P11" s="107"/>
      <c r="Q11" s="105"/>
    </row>
    <row r="12" spans="1:17" ht="29.25">
      <c r="A12" s="31">
        <v>70101</v>
      </c>
      <c r="B12" s="26" t="s">
        <v>63</v>
      </c>
      <c r="C12" s="8">
        <f>C14+C49</f>
        <v>53396.065</v>
      </c>
      <c r="D12" s="8">
        <f>D14+D49</f>
        <v>0</v>
      </c>
      <c r="E12" s="8">
        <f>C12+D12</f>
        <v>53396.065</v>
      </c>
      <c r="F12" s="8">
        <f>F14+F49</f>
        <v>64184.691999999995</v>
      </c>
      <c r="G12" s="8">
        <f>G14+G49</f>
        <v>0</v>
      </c>
      <c r="H12" s="8">
        <f>F12+G12</f>
        <v>64184.691999999995</v>
      </c>
      <c r="I12" s="7">
        <f>I14+I49</f>
        <v>82925.318</v>
      </c>
      <c r="J12" s="7">
        <f>J14+J49</f>
        <v>819</v>
      </c>
      <c r="K12" s="8">
        <f>I12+J12</f>
        <v>83744.318</v>
      </c>
      <c r="L12" s="7">
        <f>L14+L49</f>
        <v>91217.58</v>
      </c>
      <c r="M12" s="7">
        <f>M14+M49</f>
        <v>864.045</v>
      </c>
      <c r="N12" s="8">
        <f>L12+M12</f>
        <v>92081.625</v>
      </c>
      <c r="O12" s="7">
        <f>O14+O49</f>
        <v>98206.712</v>
      </c>
      <c r="P12" s="7">
        <f>P14+P49</f>
        <v>908.975</v>
      </c>
      <c r="Q12" s="8">
        <f>O12+P12</f>
        <v>99115.687</v>
      </c>
    </row>
    <row r="13" spans="1:17" ht="15.75">
      <c r="A13" s="34"/>
      <c r="B13" s="17" t="s">
        <v>5</v>
      </c>
      <c r="C13" s="8"/>
      <c r="D13" s="8"/>
      <c r="E13" s="8"/>
      <c r="F13" s="8"/>
      <c r="G13" s="8"/>
      <c r="H13" s="8"/>
      <c r="I13" s="7"/>
      <c r="J13" s="7"/>
      <c r="K13" s="8"/>
      <c r="L13" s="7"/>
      <c r="M13" s="7"/>
      <c r="N13" s="8"/>
      <c r="O13" s="7"/>
      <c r="P13" s="7"/>
      <c r="Q13" s="8"/>
    </row>
    <row r="14" spans="1:17" s="28" customFormat="1" ht="15.75">
      <c r="A14" s="16">
        <v>2000</v>
      </c>
      <c r="B14" s="18" t="s">
        <v>6</v>
      </c>
      <c r="C14" s="12">
        <f>C15+C20+C36+C39+C43+C47+C48</f>
        <v>53396.065</v>
      </c>
      <c r="D14" s="12">
        <f>D15+D20+D36+D39+D43+D47+D48</f>
        <v>0</v>
      </c>
      <c r="E14" s="12">
        <f aca="true" t="shared" si="0" ref="E14:E69">C14+D14</f>
        <v>53396.065</v>
      </c>
      <c r="F14" s="12">
        <f>F15+F20+F36+F39+F43+F47+F48</f>
        <v>64184.691999999995</v>
      </c>
      <c r="G14" s="12">
        <f>G15+G20+G36+G39+G43+G47+G48</f>
        <v>0</v>
      </c>
      <c r="H14" s="12">
        <f>F14+G14</f>
        <v>64184.691999999995</v>
      </c>
      <c r="I14" s="9">
        <f>I15+I20+I36+I39+I43+I47+I48</f>
        <v>82925.318</v>
      </c>
      <c r="J14" s="9">
        <f>J15+J20+J36+J39+J43+J47+J48</f>
        <v>0</v>
      </c>
      <c r="K14" s="12">
        <f>I14+J14</f>
        <v>82925.318</v>
      </c>
      <c r="L14" s="9">
        <f>L15+L20+L36+L39+L43+L47+L48</f>
        <v>91217.58</v>
      </c>
      <c r="M14" s="9">
        <f>M15+M20+M36+M39+M43+M47+M48</f>
        <v>0</v>
      </c>
      <c r="N14" s="12">
        <f>L14+M14</f>
        <v>91217.58</v>
      </c>
      <c r="O14" s="9">
        <f>O15+O20+O36+O39+O43+O47+O48</f>
        <v>98206.712</v>
      </c>
      <c r="P14" s="9">
        <f>P15+P20+P36+P39+P43+P47+P48</f>
        <v>0</v>
      </c>
      <c r="Q14" s="12">
        <f>O14+P14</f>
        <v>98206.712</v>
      </c>
    </row>
    <row r="15" spans="1:17" s="29" customFormat="1" ht="15.75">
      <c r="A15" s="16">
        <v>2100</v>
      </c>
      <c r="B15" s="18" t="s">
        <v>7</v>
      </c>
      <c r="C15" s="12">
        <f>C17+C19</f>
        <v>37807.733</v>
      </c>
      <c r="D15" s="12">
        <f>D17+D19</f>
        <v>0</v>
      </c>
      <c r="E15" s="12">
        <f t="shared" si="0"/>
        <v>37807.733</v>
      </c>
      <c r="F15" s="12">
        <f>F17+F19</f>
        <v>47287.774</v>
      </c>
      <c r="G15" s="12">
        <f>G17+G19</f>
        <v>0</v>
      </c>
      <c r="H15" s="12">
        <f>F15+G15</f>
        <v>47287.774</v>
      </c>
      <c r="I15" s="9">
        <f>I17+I19</f>
        <v>61104.253</v>
      </c>
      <c r="J15" s="9">
        <f>J17+J19</f>
        <v>0</v>
      </c>
      <c r="K15" s="12">
        <f>I15+J15</f>
        <v>61104.253</v>
      </c>
      <c r="L15" s="9">
        <f>L17+L19</f>
        <v>68075.2</v>
      </c>
      <c r="M15" s="9">
        <f>M17+M19</f>
        <v>0</v>
      </c>
      <c r="N15" s="12">
        <f>L15+M15</f>
        <v>68075.2</v>
      </c>
      <c r="O15" s="9">
        <f>O17+O19</f>
        <v>73860.929</v>
      </c>
      <c r="P15" s="9">
        <f>P17+P19</f>
        <v>0</v>
      </c>
      <c r="Q15" s="12">
        <f>O15+P15</f>
        <v>73860.929</v>
      </c>
    </row>
    <row r="16" spans="1:17" s="30" customFormat="1" ht="15.75">
      <c r="A16" s="17">
        <v>2110</v>
      </c>
      <c r="B16" s="19" t="s">
        <v>8</v>
      </c>
      <c r="C16" s="14">
        <f>C17</f>
        <v>27674.596</v>
      </c>
      <c r="D16" s="14">
        <f>D17</f>
        <v>0</v>
      </c>
      <c r="E16" s="8">
        <f t="shared" si="0"/>
        <v>27674.596</v>
      </c>
      <c r="F16" s="14">
        <f>F17</f>
        <v>38760.471</v>
      </c>
      <c r="G16" s="14">
        <f>G17</f>
        <v>0</v>
      </c>
      <c r="H16" s="8">
        <f>F16+G16</f>
        <v>38760.471</v>
      </c>
      <c r="I16" s="11">
        <f>I17</f>
        <v>50085.453</v>
      </c>
      <c r="J16" s="11">
        <f>J17</f>
        <v>0</v>
      </c>
      <c r="K16" s="8">
        <f>I16+J16</f>
        <v>50085.453</v>
      </c>
      <c r="L16" s="11">
        <f>L17</f>
        <v>55799.344</v>
      </c>
      <c r="M16" s="11">
        <f>M17</f>
        <v>0</v>
      </c>
      <c r="N16" s="8">
        <f>L16+M16</f>
        <v>55799.344</v>
      </c>
      <c r="O16" s="11">
        <f>O17</f>
        <v>60541.745</v>
      </c>
      <c r="P16" s="11">
        <f>P17</f>
        <v>0</v>
      </c>
      <c r="Q16" s="8">
        <f>O16+P16</f>
        <v>60541.745</v>
      </c>
    </row>
    <row r="17" spans="1:17" ht="15.75">
      <c r="A17" s="17">
        <v>2111</v>
      </c>
      <c r="B17" s="19" t="s">
        <v>9</v>
      </c>
      <c r="C17" s="8">
        <v>27674.596</v>
      </c>
      <c r="D17" s="8"/>
      <c r="E17" s="8">
        <f t="shared" si="0"/>
        <v>27674.596</v>
      </c>
      <c r="F17" s="8">
        <f>38760.471</f>
        <v>38760.471</v>
      </c>
      <c r="G17" s="8"/>
      <c r="H17" s="8">
        <f>F17+G17</f>
        <v>38760.471</v>
      </c>
      <c r="I17" s="7">
        <v>50085.453</v>
      </c>
      <c r="J17" s="7"/>
      <c r="K17" s="8">
        <f>I17+J17</f>
        <v>50085.453</v>
      </c>
      <c r="L17" s="7">
        <v>55799.344</v>
      </c>
      <c r="M17" s="7"/>
      <c r="N17" s="8">
        <f>L17+M17</f>
        <v>55799.344</v>
      </c>
      <c r="O17" s="7">
        <v>60541.745</v>
      </c>
      <c r="P17" s="7"/>
      <c r="Q17" s="8">
        <f>O17+P17</f>
        <v>60541.745</v>
      </c>
    </row>
    <row r="18" spans="1:17" s="30" customFormat="1" ht="15.75">
      <c r="A18" s="17">
        <v>2112</v>
      </c>
      <c r="B18" s="19" t="s">
        <v>10</v>
      </c>
      <c r="C18" s="14"/>
      <c r="D18" s="14"/>
      <c r="E18" s="8">
        <f>C18+D18</f>
        <v>0</v>
      </c>
      <c r="F18" s="14"/>
      <c r="G18" s="14"/>
      <c r="H18" s="8">
        <f>F18+G18</f>
        <v>0</v>
      </c>
      <c r="I18" s="11"/>
      <c r="J18" s="11"/>
      <c r="K18" s="8">
        <f>I18+J18</f>
        <v>0</v>
      </c>
      <c r="L18" s="11"/>
      <c r="M18" s="11"/>
      <c r="N18" s="8">
        <f>L18+M18</f>
        <v>0</v>
      </c>
      <c r="O18" s="11"/>
      <c r="P18" s="11"/>
      <c r="Q18" s="8">
        <f>O18+P18</f>
        <v>0</v>
      </c>
    </row>
    <row r="19" spans="1:17" s="30" customFormat="1" ht="15.75">
      <c r="A19" s="17">
        <v>2120</v>
      </c>
      <c r="B19" s="19" t="s">
        <v>11</v>
      </c>
      <c r="C19" s="14">
        <f>10133.137</f>
        <v>10133.137</v>
      </c>
      <c r="D19" s="14"/>
      <c r="E19" s="8">
        <f t="shared" si="0"/>
        <v>10133.137</v>
      </c>
      <c r="F19" s="14">
        <f>8527.303</f>
        <v>8527.303</v>
      </c>
      <c r="G19" s="14"/>
      <c r="H19" s="8">
        <f aca="true" t="shared" si="1" ref="H19:H69">F19+G19</f>
        <v>8527.303</v>
      </c>
      <c r="I19" s="11">
        <f>ROUND(I17*0.22,3)</f>
        <v>11018.8</v>
      </c>
      <c r="J19" s="11"/>
      <c r="K19" s="8">
        <f aca="true" t="shared" si="2" ref="K19:K69">I19+J19</f>
        <v>11018.8</v>
      </c>
      <c r="L19" s="11">
        <f>ROUND(L17*0.22,3)</f>
        <v>12275.856</v>
      </c>
      <c r="M19" s="11"/>
      <c r="N19" s="8">
        <f aca="true" t="shared" si="3" ref="N19:N69">L19+M19</f>
        <v>12275.856</v>
      </c>
      <c r="O19" s="11">
        <f>ROUND(O17*0.22,3)</f>
        <v>13319.184</v>
      </c>
      <c r="P19" s="11"/>
      <c r="Q19" s="8">
        <f aca="true" t="shared" si="4" ref="Q19:Q69">O19+P19</f>
        <v>13319.184</v>
      </c>
    </row>
    <row r="20" spans="1:17" ht="15.75">
      <c r="A20" s="16">
        <v>2200</v>
      </c>
      <c r="B20" s="18" t="s">
        <v>12</v>
      </c>
      <c r="C20" s="8">
        <f>SUM(C21:C27,C33)</f>
        <v>15475.622999999998</v>
      </c>
      <c r="D20" s="8">
        <f>SUM(D21:D27,D33)</f>
        <v>0</v>
      </c>
      <c r="E20" s="8">
        <f t="shared" si="0"/>
        <v>15475.622999999998</v>
      </c>
      <c r="F20" s="8">
        <f>SUM(F21:F27,F33)</f>
        <v>16891.42</v>
      </c>
      <c r="G20" s="8">
        <f>SUM(G21:G27,G33)</f>
        <v>0</v>
      </c>
      <c r="H20" s="8">
        <f t="shared" si="1"/>
        <v>16891.42</v>
      </c>
      <c r="I20" s="7">
        <f>SUM(I21:I27,I33)</f>
        <v>21811.065</v>
      </c>
      <c r="J20" s="7">
        <f>SUM(J21:J27,J33)</f>
        <v>0</v>
      </c>
      <c r="K20" s="8">
        <f t="shared" si="2"/>
        <v>21811.065</v>
      </c>
      <c r="L20" s="7">
        <f>SUM(L21:L27,L33)</f>
        <v>23131.83</v>
      </c>
      <c r="M20" s="7">
        <f>SUM(M21:M27,M33)</f>
        <v>0</v>
      </c>
      <c r="N20" s="8">
        <f t="shared" si="3"/>
        <v>23131.83</v>
      </c>
      <c r="O20" s="7">
        <f>SUM(O21:O27,O33)</f>
        <v>24334.683999999997</v>
      </c>
      <c r="P20" s="7">
        <f>SUM(P21:P27,P33)</f>
        <v>0</v>
      </c>
      <c r="Q20" s="8">
        <f t="shared" si="4"/>
        <v>24334.683999999997</v>
      </c>
    </row>
    <row r="21" spans="1:17" ht="15.75">
      <c r="A21" s="17">
        <v>2210</v>
      </c>
      <c r="B21" s="19" t="s">
        <v>13</v>
      </c>
      <c r="C21" s="8">
        <f>297.06-20</f>
        <v>277.06</v>
      </c>
      <c r="D21" s="8"/>
      <c r="E21" s="8">
        <f t="shared" si="0"/>
        <v>277.06</v>
      </c>
      <c r="F21" s="8"/>
      <c r="G21" s="8"/>
      <c r="H21" s="8">
        <f t="shared" si="1"/>
        <v>0</v>
      </c>
      <c r="I21" s="7">
        <v>444.079</v>
      </c>
      <c r="J21" s="7"/>
      <c r="K21" s="8">
        <f t="shared" si="2"/>
        <v>444.079</v>
      </c>
      <c r="L21" s="7">
        <f>ROUND(I21*1.055,3)</f>
        <v>468.503</v>
      </c>
      <c r="M21" s="7">
        <f>ROUND(J21*1.055,3)</f>
        <v>0</v>
      </c>
      <c r="N21" s="8">
        <f t="shared" si="3"/>
        <v>468.503</v>
      </c>
      <c r="O21" s="7">
        <f>ROUND(L21*1.052,3)</f>
        <v>492.865</v>
      </c>
      <c r="P21" s="7">
        <f>ROUND(M21*1.052,3)</f>
        <v>0</v>
      </c>
      <c r="Q21" s="8">
        <f t="shared" si="4"/>
        <v>492.865</v>
      </c>
    </row>
    <row r="22" spans="1:17" ht="15.75">
      <c r="A22" s="17">
        <v>2220</v>
      </c>
      <c r="B22" s="19" t="s">
        <v>14</v>
      </c>
      <c r="C22" s="8">
        <f>15.127</f>
        <v>15.127</v>
      </c>
      <c r="D22" s="8"/>
      <c r="E22" s="8">
        <f t="shared" si="0"/>
        <v>15.127</v>
      </c>
      <c r="F22" s="8">
        <f>16.854</f>
        <v>16.854</v>
      </c>
      <c r="G22" s="8"/>
      <c r="H22" s="8">
        <f t="shared" si="1"/>
        <v>16.854</v>
      </c>
      <c r="I22" s="7">
        <v>18.219</v>
      </c>
      <c r="J22" s="7"/>
      <c r="K22" s="8">
        <f t="shared" si="2"/>
        <v>18.219</v>
      </c>
      <c r="L22" s="7">
        <f aca="true" t="shared" si="5" ref="L22:M26">ROUND(I22*1.055,3)</f>
        <v>19.221</v>
      </c>
      <c r="M22" s="7">
        <f t="shared" si="5"/>
        <v>0</v>
      </c>
      <c r="N22" s="8">
        <f t="shared" si="3"/>
        <v>19.221</v>
      </c>
      <c r="O22" s="7">
        <f aca="true" t="shared" si="6" ref="O22:P26">ROUND(L22*1.052,3)</f>
        <v>20.22</v>
      </c>
      <c r="P22" s="7">
        <f t="shared" si="6"/>
        <v>0</v>
      </c>
      <c r="Q22" s="8">
        <f t="shared" si="4"/>
        <v>20.22</v>
      </c>
    </row>
    <row r="23" spans="1:17" ht="15.75">
      <c r="A23" s="17">
        <v>2230</v>
      </c>
      <c r="B23" s="19" t="s">
        <v>15</v>
      </c>
      <c r="C23" s="8">
        <f>6780.932</f>
        <v>6780.932</v>
      </c>
      <c r="D23" s="8"/>
      <c r="E23" s="8">
        <f t="shared" si="0"/>
        <v>6780.932</v>
      </c>
      <c r="F23" s="8">
        <f>8822.76</f>
        <v>8822.76</v>
      </c>
      <c r="G23" s="8"/>
      <c r="H23" s="8">
        <f t="shared" si="1"/>
        <v>8822.76</v>
      </c>
      <c r="I23" s="7">
        <v>10109.685</v>
      </c>
      <c r="J23" s="7"/>
      <c r="K23" s="8">
        <f t="shared" si="2"/>
        <v>10109.685</v>
      </c>
      <c r="L23" s="7">
        <f t="shared" si="5"/>
        <v>10665.718</v>
      </c>
      <c r="M23" s="7">
        <f t="shared" si="5"/>
        <v>0</v>
      </c>
      <c r="N23" s="8">
        <f t="shared" si="3"/>
        <v>10665.718</v>
      </c>
      <c r="O23" s="7">
        <f t="shared" si="6"/>
        <v>11220.335</v>
      </c>
      <c r="P23" s="7">
        <f t="shared" si="6"/>
        <v>0</v>
      </c>
      <c r="Q23" s="8">
        <f t="shared" si="4"/>
        <v>11220.335</v>
      </c>
    </row>
    <row r="24" spans="1:17" ht="15.75">
      <c r="A24" s="17">
        <v>2240</v>
      </c>
      <c r="B24" s="19" t="s">
        <v>16</v>
      </c>
      <c r="C24" s="8">
        <f>704.771</f>
        <v>704.771</v>
      </c>
      <c r="D24" s="8"/>
      <c r="E24" s="8">
        <f t="shared" si="0"/>
        <v>704.771</v>
      </c>
      <c r="F24" s="8">
        <f>372.725</f>
        <v>372.725</v>
      </c>
      <c r="G24" s="8"/>
      <c r="H24" s="8">
        <f t="shared" si="1"/>
        <v>372.725</v>
      </c>
      <c r="I24" s="7">
        <f>2228.066+220</f>
        <v>2448.066</v>
      </c>
      <c r="J24" s="7"/>
      <c r="K24" s="8">
        <f t="shared" si="2"/>
        <v>2448.066</v>
      </c>
      <c r="L24" s="7">
        <f t="shared" si="5"/>
        <v>2582.71</v>
      </c>
      <c r="M24" s="7">
        <f t="shared" si="5"/>
        <v>0</v>
      </c>
      <c r="N24" s="8">
        <f t="shared" si="3"/>
        <v>2582.71</v>
      </c>
      <c r="O24" s="7">
        <f t="shared" si="6"/>
        <v>2717.011</v>
      </c>
      <c r="P24" s="7">
        <f t="shared" si="6"/>
        <v>0</v>
      </c>
      <c r="Q24" s="8">
        <f t="shared" si="4"/>
        <v>2717.011</v>
      </c>
    </row>
    <row r="25" spans="1:17" s="30" customFormat="1" ht="15.75">
      <c r="A25" s="17">
        <v>2250</v>
      </c>
      <c r="B25" s="19" t="s">
        <v>17</v>
      </c>
      <c r="C25" s="14"/>
      <c r="D25" s="14"/>
      <c r="E25" s="8">
        <f t="shared" si="0"/>
        <v>0</v>
      </c>
      <c r="F25" s="14"/>
      <c r="G25" s="14"/>
      <c r="H25" s="8">
        <f t="shared" si="1"/>
        <v>0</v>
      </c>
      <c r="I25" s="7">
        <f>ROUND(F25*1.081,3)</f>
        <v>0</v>
      </c>
      <c r="J25" s="11"/>
      <c r="K25" s="8">
        <f t="shared" si="2"/>
        <v>0</v>
      </c>
      <c r="L25" s="7">
        <f t="shared" si="5"/>
        <v>0</v>
      </c>
      <c r="M25" s="7">
        <f t="shared" si="5"/>
        <v>0</v>
      </c>
      <c r="N25" s="8">
        <f t="shared" si="3"/>
        <v>0</v>
      </c>
      <c r="O25" s="7">
        <f t="shared" si="6"/>
        <v>0</v>
      </c>
      <c r="P25" s="7">
        <f t="shared" si="6"/>
        <v>0</v>
      </c>
      <c r="Q25" s="8">
        <f t="shared" si="4"/>
        <v>0</v>
      </c>
    </row>
    <row r="26" spans="1:17" s="30" customFormat="1" ht="15.75">
      <c r="A26" s="17">
        <v>2260</v>
      </c>
      <c r="B26" s="19" t="s">
        <v>18</v>
      </c>
      <c r="C26" s="14"/>
      <c r="D26" s="14"/>
      <c r="E26" s="8">
        <f t="shared" si="0"/>
        <v>0</v>
      </c>
      <c r="F26" s="14"/>
      <c r="G26" s="14"/>
      <c r="H26" s="8">
        <f t="shared" si="1"/>
        <v>0</v>
      </c>
      <c r="I26" s="7">
        <f>ROUND(F26*1.081,3)</f>
        <v>0</v>
      </c>
      <c r="J26" s="11"/>
      <c r="K26" s="8">
        <f t="shared" si="2"/>
        <v>0</v>
      </c>
      <c r="L26" s="7">
        <f t="shared" si="5"/>
        <v>0</v>
      </c>
      <c r="M26" s="7">
        <f t="shared" si="5"/>
        <v>0</v>
      </c>
      <c r="N26" s="8">
        <f t="shared" si="3"/>
        <v>0</v>
      </c>
      <c r="O26" s="7">
        <f t="shared" si="6"/>
        <v>0</v>
      </c>
      <c r="P26" s="7">
        <f t="shared" si="6"/>
        <v>0</v>
      </c>
      <c r="Q26" s="8">
        <f t="shared" si="4"/>
        <v>0</v>
      </c>
    </row>
    <row r="27" spans="1:17" ht="15.75">
      <c r="A27" s="17">
        <v>2270</v>
      </c>
      <c r="B27" s="19" t="s">
        <v>19</v>
      </c>
      <c r="C27" s="8">
        <f>SUM(C28:C32)</f>
        <v>7687.567</v>
      </c>
      <c r="D27" s="8">
        <f>SUM(D28:D32)</f>
        <v>0</v>
      </c>
      <c r="E27" s="8">
        <f t="shared" si="0"/>
        <v>7687.567</v>
      </c>
      <c r="F27" s="8">
        <f>SUM(F28:F32)</f>
        <v>7678.740999999999</v>
      </c>
      <c r="G27" s="8">
        <f>SUM(G28:G32)</f>
        <v>0</v>
      </c>
      <c r="H27" s="8">
        <f t="shared" si="1"/>
        <v>7678.740999999999</v>
      </c>
      <c r="I27" s="7">
        <f>SUM(I28:I32)</f>
        <v>8779.401</v>
      </c>
      <c r="J27" s="7">
        <f>SUM(J28:J32)</f>
        <v>0</v>
      </c>
      <c r="K27" s="8">
        <f t="shared" si="2"/>
        <v>8779.401</v>
      </c>
      <c r="L27" s="7">
        <f>SUM(L28:L32)</f>
        <v>9383.423999999999</v>
      </c>
      <c r="M27" s="7">
        <f>SUM(M28:M32)</f>
        <v>0</v>
      </c>
      <c r="N27" s="8">
        <f t="shared" si="3"/>
        <v>9383.423999999999</v>
      </c>
      <c r="O27" s="7">
        <f>SUM(O28:O32)</f>
        <v>9871.362000000001</v>
      </c>
      <c r="P27" s="7">
        <f>SUM(P28:P32)</f>
        <v>0</v>
      </c>
      <c r="Q27" s="8">
        <f t="shared" si="4"/>
        <v>9871.362000000001</v>
      </c>
    </row>
    <row r="28" spans="1:17" ht="15.75">
      <c r="A28" s="17">
        <v>2271</v>
      </c>
      <c r="B28" s="19" t="s">
        <v>20</v>
      </c>
      <c r="C28" s="8">
        <f>5108.017</f>
        <v>5108.017</v>
      </c>
      <c r="D28" s="8"/>
      <c r="E28" s="8">
        <f t="shared" si="0"/>
        <v>5108.017</v>
      </c>
      <c r="F28" s="8">
        <f>3528.459</f>
        <v>3528.459</v>
      </c>
      <c r="G28" s="8"/>
      <c r="H28" s="8">
        <f t="shared" si="1"/>
        <v>3528.459</v>
      </c>
      <c r="I28" s="7">
        <v>5060.686</v>
      </c>
      <c r="J28" s="7"/>
      <c r="K28" s="8">
        <f t="shared" si="2"/>
        <v>5060.686</v>
      </c>
      <c r="L28" s="7">
        <f>ROUND(I28*1.0688,3)</f>
        <v>5408.861</v>
      </c>
      <c r="M28" s="7">
        <f>ROUND(J28*1.0688,3)</f>
        <v>0</v>
      </c>
      <c r="N28" s="8">
        <f t="shared" si="3"/>
        <v>5408.861</v>
      </c>
      <c r="O28" s="7">
        <f aca="true" t="shared" si="7" ref="O28:P32">ROUND(L28*1.052,3)</f>
        <v>5690.122</v>
      </c>
      <c r="P28" s="7">
        <f t="shared" si="7"/>
        <v>0</v>
      </c>
      <c r="Q28" s="8">
        <f t="shared" si="4"/>
        <v>5690.122</v>
      </c>
    </row>
    <row r="29" spans="1:17" ht="15.75">
      <c r="A29" s="17">
        <v>2272</v>
      </c>
      <c r="B29" s="19" t="s">
        <v>21</v>
      </c>
      <c r="C29" s="8">
        <f>392.808</f>
        <v>392.808</v>
      </c>
      <c r="D29" s="8"/>
      <c r="E29" s="8">
        <f t="shared" si="0"/>
        <v>392.808</v>
      </c>
      <c r="F29" s="8">
        <f>390.81</f>
        <v>390.81</v>
      </c>
      <c r="G29" s="8"/>
      <c r="H29" s="8">
        <f t="shared" si="1"/>
        <v>390.81</v>
      </c>
      <c r="I29" s="7">
        <v>579.839</v>
      </c>
      <c r="J29" s="7"/>
      <c r="K29" s="8">
        <f t="shared" si="2"/>
        <v>579.839</v>
      </c>
      <c r="L29" s="7">
        <f aca="true" t="shared" si="8" ref="L29:M32">ROUND(I29*1.0688,3)</f>
        <v>619.732</v>
      </c>
      <c r="M29" s="7">
        <f t="shared" si="8"/>
        <v>0</v>
      </c>
      <c r="N29" s="8">
        <f t="shared" si="3"/>
        <v>619.732</v>
      </c>
      <c r="O29" s="7">
        <f t="shared" si="7"/>
        <v>651.958</v>
      </c>
      <c r="P29" s="7">
        <f t="shared" si="7"/>
        <v>0</v>
      </c>
      <c r="Q29" s="8">
        <f t="shared" si="4"/>
        <v>651.958</v>
      </c>
    </row>
    <row r="30" spans="1:17" ht="15.75">
      <c r="A30" s="17">
        <v>2273</v>
      </c>
      <c r="B30" s="19" t="s">
        <v>22</v>
      </c>
      <c r="C30" s="8">
        <f>2128.986</f>
        <v>2128.986</v>
      </c>
      <c r="D30" s="8"/>
      <c r="E30" s="8">
        <f t="shared" si="0"/>
        <v>2128.986</v>
      </c>
      <c r="F30" s="8">
        <f>3716.37</f>
        <v>3716.37</v>
      </c>
      <c r="G30" s="8"/>
      <c r="H30" s="8">
        <f t="shared" si="1"/>
        <v>3716.37</v>
      </c>
      <c r="I30" s="7">
        <v>3138.876</v>
      </c>
      <c r="J30" s="7"/>
      <c r="K30" s="8">
        <f t="shared" si="2"/>
        <v>3138.876</v>
      </c>
      <c r="L30" s="7">
        <f t="shared" si="8"/>
        <v>3354.831</v>
      </c>
      <c r="M30" s="7">
        <f t="shared" si="8"/>
        <v>0</v>
      </c>
      <c r="N30" s="8">
        <f t="shared" si="3"/>
        <v>3354.831</v>
      </c>
      <c r="O30" s="7">
        <f t="shared" si="7"/>
        <v>3529.282</v>
      </c>
      <c r="P30" s="7">
        <f t="shared" si="7"/>
        <v>0</v>
      </c>
      <c r="Q30" s="8">
        <f t="shared" si="4"/>
        <v>3529.282</v>
      </c>
    </row>
    <row r="31" spans="1:17" ht="15.75">
      <c r="A31" s="17">
        <v>2274</v>
      </c>
      <c r="B31" s="19" t="s">
        <v>23</v>
      </c>
      <c r="C31" s="8">
        <f>57.756</f>
        <v>57.756</v>
      </c>
      <c r="D31" s="8"/>
      <c r="E31" s="8">
        <f t="shared" si="0"/>
        <v>57.756</v>
      </c>
      <c r="F31" s="8">
        <f>43.102</f>
        <v>43.102</v>
      </c>
      <c r="G31" s="8"/>
      <c r="H31" s="8">
        <f t="shared" si="1"/>
        <v>43.102</v>
      </c>
      <c r="I31" s="7"/>
      <c r="J31" s="7"/>
      <c r="K31" s="8">
        <f t="shared" si="2"/>
        <v>0</v>
      </c>
      <c r="L31" s="7">
        <f t="shared" si="8"/>
        <v>0</v>
      </c>
      <c r="M31" s="7">
        <f t="shared" si="8"/>
        <v>0</v>
      </c>
      <c r="N31" s="8">
        <f t="shared" si="3"/>
        <v>0</v>
      </c>
      <c r="O31" s="7">
        <f t="shared" si="7"/>
        <v>0</v>
      </c>
      <c r="P31" s="7">
        <f t="shared" si="7"/>
        <v>0</v>
      </c>
      <c r="Q31" s="8">
        <f t="shared" si="4"/>
        <v>0</v>
      </c>
    </row>
    <row r="32" spans="1:17" ht="15.75">
      <c r="A32" s="17">
        <v>2275</v>
      </c>
      <c r="B32" s="19" t="s">
        <v>24</v>
      </c>
      <c r="C32" s="8"/>
      <c r="D32" s="8"/>
      <c r="E32" s="8">
        <f t="shared" si="0"/>
        <v>0</v>
      </c>
      <c r="F32" s="8"/>
      <c r="G32" s="8"/>
      <c r="H32" s="8">
        <f t="shared" si="1"/>
        <v>0</v>
      </c>
      <c r="I32" s="7"/>
      <c r="J32" s="7"/>
      <c r="K32" s="8">
        <f t="shared" si="2"/>
        <v>0</v>
      </c>
      <c r="L32" s="7">
        <f t="shared" si="8"/>
        <v>0</v>
      </c>
      <c r="M32" s="7">
        <f t="shared" si="8"/>
        <v>0</v>
      </c>
      <c r="N32" s="8">
        <f t="shared" si="3"/>
        <v>0</v>
      </c>
      <c r="O32" s="7">
        <f t="shared" si="7"/>
        <v>0</v>
      </c>
      <c r="P32" s="7">
        <f t="shared" si="7"/>
        <v>0</v>
      </c>
      <c r="Q32" s="8">
        <f t="shared" si="4"/>
        <v>0</v>
      </c>
    </row>
    <row r="33" spans="1:17" s="30" customFormat="1" ht="45">
      <c r="A33" s="17">
        <v>2280</v>
      </c>
      <c r="B33" s="20" t="s">
        <v>25</v>
      </c>
      <c r="C33" s="14">
        <f>SUM(C34:C35)</f>
        <v>10.166</v>
      </c>
      <c r="D33" s="14">
        <f>SUM(D34:D35)</f>
        <v>0</v>
      </c>
      <c r="E33" s="8">
        <f t="shared" si="0"/>
        <v>10.166</v>
      </c>
      <c r="F33" s="14">
        <f>SUM(F34:F35)</f>
        <v>0.34</v>
      </c>
      <c r="G33" s="14">
        <f>SUM(G34:G35)</f>
        <v>0</v>
      </c>
      <c r="H33" s="8">
        <f t="shared" si="1"/>
        <v>0.34</v>
      </c>
      <c r="I33" s="11">
        <f>SUM(I34:I35)</f>
        <v>11.615</v>
      </c>
      <c r="J33" s="11">
        <f>SUM(J34:J35)</f>
        <v>0</v>
      </c>
      <c r="K33" s="8">
        <f t="shared" si="2"/>
        <v>11.615</v>
      </c>
      <c r="L33" s="11">
        <f>SUM(L34:L35)</f>
        <v>12.254</v>
      </c>
      <c r="M33" s="11">
        <f>SUM(M34:M35)</f>
        <v>0</v>
      </c>
      <c r="N33" s="8">
        <f t="shared" si="3"/>
        <v>12.254</v>
      </c>
      <c r="O33" s="11">
        <f>SUM(O34:O35)</f>
        <v>12.891</v>
      </c>
      <c r="P33" s="11">
        <f>SUM(P34:P35)</f>
        <v>0</v>
      </c>
      <c r="Q33" s="8">
        <f t="shared" si="4"/>
        <v>12.891</v>
      </c>
    </row>
    <row r="34" spans="1:17" s="30" customFormat="1" ht="60">
      <c r="A34" s="17">
        <v>2281</v>
      </c>
      <c r="B34" s="20" t="s">
        <v>26</v>
      </c>
      <c r="C34" s="14"/>
      <c r="D34" s="14"/>
      <c r="E34" s="8">
        <f t="shared" si="0"/>
        <v>0</v>
      </c>
      <c r="F34" s="14"/>
      <c r="G34" s="14"/>
      <c r="H34" s="8">
        <f t="shared" si="1"/>
        <v>0</v>
      </c>
      <c r="I34" s="11"/>
      <c r="J34" s="11"/>
      <c r="K34" s="8">
        <f t="shared" si="2"/>
        <v>0</v>
      </c>
      <c r="L34" s="7">
        <f>ROUND(I34*1.055,3)</f>
        <v>0</v>
      </c>
      <c r="M34" s="7">
        <f>ROUND(J34*1.055,3)</f>
        <v>0</v>
      </c>
      <c r="N34" s="8">
        <f t="shared" si="3"/>
        <v>0</v>
      </c>
      <c r="O34" s="7">
        <f>ROUND(L34*1.052,3)</f>
        <v>0</v>
      </c>
      <c r="P34" s="7">
        <f>ROUND(M34*1.052,3)</f>
        <v>0</v>
      </c>
      <c r="Q34" s="8">
        <f t="shared" si="4"/>
        <v>0</v>
      </c>
    </row>
    <row r="35" spans="1:17" s="30" customFormat="1" ht="60">
      <c r="A35" s="17">
        <v>2282</v>
      </c>
      <c r="B35" s="20" t="s">
        <v>27</v>
      </c>
      <c r="C35" s="14">
        <v>10.166</v>
      </c>
      <c r="D35" s="14"/>
      <c r="E35" s="8">
        <f t="shared" si="0"/>
        <v>10.166</v>
      </c>
      <c r="F35" s="14">
        <v>0.34</v>
      </c>
      <c r="G35" s="14"/>
      <c r="H35" s="8">
        <f t="shared" si="1"/>
        <v>0.34</v>
      </c>
      <c r="I35" s="7">
        <v>11.615</v>
      </c>
      <c r="J35" s="11"/>
      <c r="K35" s="8">
        <f t="shared" si="2"/>
        <v>11.615</v>
      </c>
      <c r="L35" s="7">
        <f>ROUND(I35*1.055,3)</f>
        <v>12.254</v>
      </c>
      <c r="M35" s="7">
        <f>ROUND(J35*1.055,3)</f>
        <v>0</v>
      </c>
      <c r="N35" s="8">
        <f t="shared" si="3"/>
        <v>12.254</v>
      </c>
      <c r="O35" s="7">
        <f>ROUND(L35*1.052,3)</f>
        <v>12.891</v>
      </c>
      <c r="P35" s="7">
        <f>ROUND(M35*1.052,3)</f>
        <v>0</v>
      </c>
      <c r="Q35" s="8">
        <f t="shared" si="4"/>
        <v>12.891</v>
      </c>
    </row>
    <row r="36" spans="1:17" s="29" customFormat="1" ht="15.75">
      <c r="A36" s="16">
        <v>2400</v>
      </c>
      <c r="B36" s="18" t="s">
        <v>28</v>
      </c>
      <c r="C36" s="13">
        <f>SUM(C37:C38)</f>
        <v>0</v>
      </c>
      <c r="D36" s="13">
        <f>SUM(D37:D38)</f>
        <v>0</v>
      </c>
      <c r="E36" s="8">
        <f t="shared" si="0"/>
        <v>0</v>
      </c>
      <c r="F36" s="13">
        <f>SUM(F37:F38)</f>
        <v>0</v>
      </c>
      <c r="G36" s="13">
        <f>SUM(G37:G38)</f>
        <v>0</v>
      </c>
      <c r="H36" s="8">
        <f t="shared" si="1"/>
        <v>0</v>
      </c>
      <c r="I36" s="10">
        <f>SUM(I37:I38)</f>
        <v>0</v>
      </c>
      <c r="J36" s="10">
        <f>SUM(J37:J38)</f>
        <v>0</v>
      </c>
      <c r="K36" s="8">
        <f t="shared" si="2"/>
        <v>0</v>
      </c>
      <c r="L36" s="10">
        <f>SUM(L37:L38)</f>
        <v>0</v>
      </c>
      <c r="M36" s="10">
        <f>SUM(M37:M38)</f>
        <v>0</v>
      </c>
      <c r="N36" s="8">
        <f t="shared" si="3"/>
        <v>0</v>
      </c>
      <c r="O36" s="10">
        <f>SUM(O37:O38)</f>
        <v>0</v>
      </c>
      <c r="P36" s="10">
        <f>SUM(P37:P38)</f>
        <v>0</v>
      </c>
      <c r="Q36" s="8">
        <f t="shared" si="4"/>
        <v>0</v>
      </c>
    </row>
    <row r="37" spans="1:17" s="30" customFormat="1" ht="15.75">
      <c r="A37" s="17">
        <v>2410</v>
      </c>
      <c r="B37" s="19" t="s">
        <v>29</v>
      </c>
      <c r="C37" s="14"/>
      <c r="D37" s="14"/>
      <c r="E37" s="8">
        <f t="shared" si="0"/>
        <v>0</v>
      </c>
      <c r="F37" s="14"/>
      <c r="G37" s="14"/>
      <c r="H37" s="8">
        <f t="shared" si="1"/>
        <v>0</v>
      </c>
      <c r="I37" s="11"/>
      <c r="J37" s="11"/>
      <c r="K37" s="8">
        <f t="shared" si="2"/>
        <v>0</v>
      </c>
      <c r="L37" s="11"/>
      <c r="M37" s="11"/>
      <c r="N37" s="8">
        <f t="shared" si="3"/>
        <v>0</v>
      </c>
      <c r="O37" s="11"/>
      <c r="P37" s="11"/>
      <c r="Q37" s="8">
        <f t="shared" si="4"/>
        <v>0</v>
      </c>
    </row>
    <row r="38" spans="1:17" s="30" customFormat="1" ht="15.75">
      <c r="A38" s="17">
        <v>2420</v>
      </c>
      <c r="B38" s="19" t="s">
        <v>30</v>
      </c>
      <c r="C38" s="14"/>
      <c r="D38" s="14"/>
      <c r="E38" s="8">
        <f t="shared" si="0"/>
        <v>0</v>
      </c>
      <c r="F38" s="14"/>
      <c r="G38" s="14"/>
      <c r="H38" s="8">
        <f t="shared" si="1"/>
        <v>0</v>
      </c>
      <c r="I38" s="11"/>
      <c r="J38" s="11"/>
      <c r="K38" s="8">
        <f t="shared" si="2"/>
        <v>0</v>
      </c>
      <c r="L38" s="11"/>
      <c r="M38" s="11"/>
      <c r="N38" s="8">
        <f t="shared" si="3"/>
        <v>0</v>
      </c>
      <c r="O38" s="11"/>
      <c r="P38" s="11"/>
      <c r="Q38" s="8">
        <f t="shared" si="4"/>
        <v>0</v>
      </c>
    </row>
    <row r="39" spans="1:17" s="30" customFormat="1" ht="15.75">
      <c r="A39" s="16">
        <v>2600</v>
      </c>
      <c r="B39" s="18" t="s">
        <v>31</v>
      </c>
      <c r="C39" s="14">
        <f>SUM(C40:C42)</f>
        <v>0</v>
      </c>
      <c r="D39" s="14">
        <f>SUM(D40:D42)</f>
        <v>0</v>
      </c>
      <c r="E39" s="8">
        <f t="shared" si="0"/>
        <v>0</v>
      </c>
      <c r="F39" s="14">
        <f>SUM(F40:F42)</f>
        <v>0</v>
      </c>
      <c r="G39" s="14">
        <f>SUM(G40:G42)</f>
        <v>0</v>
      </c>
      <c r="H39" s="8">
        <f t="shared" si="1"/>
        <v>0</v>
      </c>
      <c r="I39" s="11">
        <f>SUM(I40:I42)</f>
        <v>0</v>
      </c>
      <c r="J39" s="11">
        <f>SUM(J40:J42)</f>
        <v>0</v>
      </c>
      <c r="K39" s="8">
        <f t="shared" si="2"/>
        <v>0</v>
      </c>
      <c r="L39" s="11">
        <f>SUM(L40:L42)</f>
        <v>0</v>
      </c>
      <c r="M39" s="11">
        <f>SUM(M40:M42)</f>
        <v>0</v>
      </c>
      <c r="N39" s="8">
        <f t="shared" si="3"/>
        <v>0</v>
      </c>
      <c r="O39" s="11">
        <f>SUM(O40:O42)</f>
        <v>0</v>
      </c>
      <c r="P39" s="11">
        <f>SUM(P40:P42)</f>
        <v>0</v>
      </c>
      <c r="Q39" s="8">
        <f t="shared" si="4"/>
        <v>0</v>
      </c>
    </row>
    <row r="40" spans="1:17" ht="45">
      <c r="A40" s="17">
        <v>2610</v>
      </c>
      <c r="B40" s="20" t="s">
        <v>32</v>
      </c>
      <c r="C40" s="8"/>
      <c r="D40" s="8"/>
      <c r="E40" s="8">
        <f t="shared" si="0"/>
        <v>0</v>
      </c>
      <c r="F40" s="8"/>
      <c r="G40" s="8"/>
      <c r="H40" s="8">
        <f t="shared" si="1"/>
        <v>0</v>
      </c>
      <c r="I40" s="7">
        <f>ROUND(F40*1.081,3)</f>
        <v>0</v>
      </c>
      <c r="J40" s="7"/>
      <c r="K40" s="8">
        <f t="shared" si="2"/>
        <v>0</v>
      </c>
      <c r="L40" s="7">
        <f>ROUND(I40*1.055,3)</f>
        <v>0</v>
      </c>
      <c r="M40" s="7">
        <f>ROUND(J40*1.055,3)</f>
        <v>0</v>
      </c>
      <c r="N40" s="8">
        <f t="shared" si="3"/>
        <v>0</v>
      </c>
      <c r="O40" s="7">
        <f>ROUND(L40*1.052,3)</f>
        <v>0</v>
      </c>
      <c r="P40" s="7">
        <f>ROUND(M40*1.052,3)</f>
        <v>0</v>
      </c>
      <c r="Q40" s="8">
        <f t="shared" si="4"/>
        <v>0</v>
      </c>
    </row>
    <row r="41" spans="1:17" ht="45">
      <c r="A41" s="17">
        <v>2620</v>
      </c>
      <c r="B41" s="20" t="s">
        <v>33</v>
      </c>
      <c r="C41" s="8"/>
      <c r="D41" s="8"/>
      <c r="E41" s="8">
        <f t="shared" si="0"/>
        <v>0</v>
      </c>
      <c r="F41" s="8"/>
      <c r="G41" s="8"/>
      <c r="H41" s="8">
        <f t="shared" si="1"/>
        <v>0</v>
      </c>
      <c r="I41" s="7"/>
      <c r="J41" s="7"/>
      <c r="K41" s="8">
        <f t="shared" si="2"/>
        <v>0</v>
      </c>
      <c r="L41" s="7"/>
      <c r="M41" s="7"/>
      <c r="N41" s="8">
        <f t="shared" si="3"/>
        <v>0</v>
      </c>
      <c r="O41" s="7"/>
      <c r="P41" s="7"/>
      <c r="Q41" s="8">
        <f t="shared" si="4"/>
        <v>0</v>
      </c>
    </row>
    <row r="42" spans="1:17" ht="45">
      <c r="A42" s="17">
        <v>2630</v>
      </c>
      <c r="B42" s="20" t="s">
        <v>34</v>
      </c>
      <c r="C42" s="8"/>
      <c r="D42" s="8"/>
      <c r="E42" s="8">
        <f t="shared" si="0"/>
        <v>0</v>
      </c>
      <c r="F42" s="8"/>
      <c r="G42" s="8"/>
      <c r="H42" s="8">
        <f t="shared" si="1"/>
        <v>0</v>
      </c>
      <c r="I42" s="7"/>
      <c r="J42" s="7"/>
      <c r="K42" s="8">
        <f t="shared" si="2"/>
        <v>0</v>
      </c>
      <c r="L42" s="7"/>
      <c r="M42" s="7"/>
      <c r="N42" s="8">
        <f t="shared" si="3"/>
        <v>0</v>
      </c>
      <c r="O42" s="7"/>
      <c r="P42" s="7"/>
      <c r="Q42" s="8">
        <f t="shared" si="4"/>
        <v>0</v>
      </c>
    </row>
    <row r="43" spans="1:17" s="28" customFormat="1" ht="15.75">
      <c r="A43" s="16">
        <v>2700</v>
      </c>
      <c r="B43" s="18" t="s">
        <v>35</v>
      </c>
      <c r="C43" s="12">
        <f>SUM(C44:C46)</f>
        <v>0</v>
      </c>
      <c r="D43" s="12">
        <f>SUM(D44:D46)</f>
        <v>0</v>
      </c>
      <c r="E43" s="8">
        <f t="shared" si="0"/>
        <v>0</v>
      </c>
      <c r="F43" s="12">
        <f>SUM(F44:F46)</f>
        <v>0</v>
      </c>
      <c r="G43" s="12">
        <f>SUM(G44:G46)</f>
        <v>0</v>
      </c>
      <c r="H43" s="8">
        <f t="shared" si="1"/>
        <v>0</v>
      </c>
      <c r="I43" s="9">
        <f>SUM(I44:I46)</f>
        <v>0</v>
      </c>
      <c r="J43" s="9">
        <f>SUM(J44:J46)</f>
        <v>0</v>
      </c>
      <c r="K43" s="8">
        <f t="shared" si="2"/>
        <v>0</v>
      </c>
      <c r="L43" s="9">
        <f>SUM(L44:L46)</f>
        <v>0</v>
      </c>
      <c r="M43" s="9">
        <f>SUM(M44:M46)</f>
        <v>0</v>
      </c>
      <c r="N43" s="8">
        <f t="shared" si="3"/>
        <v>0</v>
      </c>
      <c r="O43" s="9">
        <f>SUM(O44:O46)</f>
        <v>0</v>
      </c>
      <c r="P43" s="9">
        <f>SUM(P44:P46)</f>
        <v>0</v>
      </c>
      <c r="Q43" s="8">
        <f t="shared" si="4"/>
        <v>0</v>
      </c>
    </row>
    <row r="44" spans="1:17" s="29" customFormat="1" ht="15.75">
      <c r="A44" s="17">
        <v>2710</v>
      </c>
      <c r="B44" s="19" t="s">
        <v>36</v>
      </c>
      <c r="C44" s="13"/>
      <c r="D44" s="13"/>
      <c r="E44" s="8">
        <f t="shared" si="0"/>
        <v>0</v>
      </c>
      <c r="F44" s="13"/>
      <c r="G44" s="13"/>
      <c r="H44" s="8">
        <f t="shared" si="1"/>
        <v>0</v>
      </c>
      <c r="I44" s="10"/>
      <c r="J44" s="10"/>
      <c r="K44" s="8">
        <f t="shared" si="2"/>
        <v>0</v>
      </c>
      <c r="L44" s="10"/>
      <c r="M44" s="10"/>
      <c r="N44" s="8">
        <f t="shared" si="3"/>
        <v>0</v>
      </c>
      <c r="O44" s="10"/>
      <c r="P44" s="10"/>
      <c r="Q44" s="8">
        <f t="shared" si="4"/>
        <v>0</v>
      </c>
    </row>
    <row r="45" spans="1:17" s="30" customFormat="1" ht="15.75">
      <c r="A45" s="17">
        <v>2720</v>
      </c>
      <c r="B45" s="19" t="s">
        <v>37</v>
      </c>
      <c r="C45" s="14"/>
      <c r="D45" s="14"/>
      <c r="E45" s="8">
        <f t="shared" si="0"/>
        <v>0</v>
      </c>
      <c r="F45" s="14"/>
      <c r="G45" s="14"/>
      <c r="H45" s="8">
        <f t="shared" si="1"/>
        <v>0</v>
      </c>
      <c r="I45" s="11"/>
      <c r="J45" s="11"/>
      <c r="K45" s="8">
        <f t="shared" si="2"/>
        <v>0</v>
      </c>
      <c r="L45" s="11"/>
      <c r="M45" s="11"/>
      <c r="N45" s="8">
        <f t="shared" si="3"/>
        <v>0</v>
      </c>
      <c r="O45" s="11"/>
      <c r="P45" s="11"/>
      <c r="Q45" s="8">
        <f t="shared" si="4"/>
        <v>0</v>
      </c>
    </row>
    <row r="46" spans="1:17" s="30" customFormat="1" ht="15.75">
      <c r="A46" s="17">
        <v>2730</v>
      </c>
      <c r="B46" s="19" t="s">
        <v>38</v>
      </c>
      <c r="C46" s="14"/>
      <c r="D46" s="14"/>
      <c r="E46" s="8">
        <f t="shared" si="0"/>
        <v>0</v>
      </c>
      <c r="F46" s="14"/>
      <c r="G46" s="14"/>
      <c r="H46" s="8">
        <f t="shared" si="1"/>
        <v>0</v>
      </c>
      <c r="I46" s="11"/>
      <c r="J46" s="11"/>
      <c r="K46" s="8">
        <f t="shared" si="2"/>
        <v>0</v>
      </c>
      <c r="L46" s="7">
        <f>ROUND(I46*1.055,3)</f>
        <v>0</v>
      </c>
      <c r="M46" s="7">
        <f>ROUND(J46*1.055,3)</f>
        <v>0</v>
      </c>
      <c r="N46" s="8">
        <f t="shared" si="3"/>
        <v>0</v>
      </c>
      <c r="O46" s="7">
        <f>ROUND(L46*1.052,3)</f>
        <v>0</v>
      </c>
      <c r="P46" s="7">
        <f>ROUND(M46*1.052,3)</f>
        <v>0</v>
      </c>
      <c r="Q46" s="8">
        <f t="shared" si="4"/>
        <v>0</v>
      </c>
    </row>
    <row r="47" spans="1:17" s="30" customFormat="1" ht="15.75">
      <c r="A47" s="16">
        <v>2800</v>
      </c>
      <c r="B47" s="18" t="s">
        <v>39</v>
      </c>
      <c r="C47" s="14">
        <v>112.709</v>
      </c>
      <c r="D47" s="14"/>
      <c r="E47" s="8">
        <f t="shared" si="0"/>
        <v>112.709</v>
      </c>
      <c r="F47" s="14">
        <f>5.498</f>
        <v>5.498</v>
      </c>
      <c r="G47" s="14"/>
      <c r="H47" s="8">
        <f t="shared" si="1"/>
        <v>5.498</v>
      </c>
      <c r="I47" s="7">
        <v>10</v>
      </c>
      <c r="J47" s="11"/>
      <c r="K47" s="8">
        <f t="shared" si="2"/>
        <v>10</v>
      </c>
      <c r="L47" s="7">
        <f>ROUND(I47*1.055,3)</f>
        <v>10.55</v>
      </c>
      <c r="M47" s="7">
        <f>ROUND(J47*1.055,3)</f>
        <v>0</v>
      </c>
      <c r="N47" s="8">
        <f t="shared" si="3"/>
        <v>10.55</v>
      </c>
      <c r="O47" s="7">
        <f>ROUND(L47*1.052,3)</f>
        <v>11.099</v>
      </c>
      <c r="P47" s="7">
        <f>ROUND(M47*1.052,3)</f>
        <v>0</v>
      </c>
      <c r="Q47" s="8">
        <f t="shared" si="4"/>
        <v>11.099</v>
      </c>
    </row>
    <row r="48" spans="1:17" s="30" customFormat="1" ht="15.75">
      <c r="A48" s="16">
        <v>2900</v>
      </c>
      <c r="B48" s="18" t="s">
        <v>40</v>
      </c>
      <c r="C48" s="14"/>
      <c r="D48" s="14"/>
      <c r="E48" s="8">
        <f t="shared" si="0"/>
        <v>0</v>
      </c>
      <c r="F48" s="14"/>
      <c r="G48" s="14"/>
      <c r="H48" s="8">
        <f t="shared" si="1"/>
        <v>0</v>
      </c>
      <c r="I48" s="11"/>
      <c r="J48" s="11"/>
      <c r="K48" s="8">
        <f t="shared" si="2"/>
        <v>0</v>
      </c>
      <c r="L48" s="11"/>
      <c r="M48" s="11"/>
      <c r="N48" s="8">
        <f t="shared" si="3"/>
        <v>0</v>
      </c>
      <c r="O48" s="11"/>
      <c r="P48" s="11"/>
      <c r="Q48" s="8">
        <f t="shared" si="4"/>
        <v>0</v>
      </c>
    </row>
    <row r="49" spans="1:17" ht="15.75">
      <c r="A49" s="16">
        <v>3000</v>
      </c>
      <c r="B49" s="18" t="s">
        <v>41</v>
      </c>
      <c r="C49" s="8">
        <f>C50+C64</f>
        <v>0</v>
      </c>
      <c r="D49" s="8">
        <f>D50+D64</f>
        <v>0</v>
      </c>
      <c r="E49" s="8">
        <f t="shared" si="0"/>
        <v>0</v>
      </c>
      <c r="F49" s="8">
        <f>F50+F64</f>
        <v>0</v>
      </c>
      <c r="G49" s="8">
        <f>G50+G64</f>
        <v>0</v>
      </c>
      <c r="H49" s="8">
        <f t="shared" si="1"/>
        <v>0</v>
      </c>
      <c r="I49" s="7">
        <f>I50+I64</f>
        <v>0</v>
      </c>
      <c r="J49" s="7">
        <f>J50+J64</f>
        <v>819</v>
      </c>
      <c r="K49" s="8">
        <f t="shared" si="2"/>
        <v>819</v>
      </c>
      <c r="L49" s="7">
        <f>L50+L64</f>
        <v>0</v>
      </c>
      <c r="M49" s="7">
        <f>M50+M64</f>
        <v>864.045</v>
      </c>
      <c r="N49" s="8">
        <f t="shared" si="3"/>
        <v>864.045</v>
      </c>
      <c r="O49" s="7">
        <f>O50+O64</f>
        <v>0</v>
      </c>
      <c r="P49" s="7">
        <f>P50+P64</f>
        <v>908.975</v>
      </c>
      <c r="Q49" s="8">
        <f t="shared" si="4"/>
        <v>908.975</v>
      </c>
    </row>
    <row r="50" spans="1:17" s="30" customFormat="1" ht="15.75">
      <c r="A50" s="16">
        <v>3100</v>
      </c>
      <c r="B50" s="18" t="s">
        <v>42</v>
      </c>
      <c r="C50" s="14">
        <f>SUM(C51:C63)</f>
        <v>0</v>
      </c>
      <c r="D50" s="14">
        <f>SUM(D51:D63)</f>
        <v>0</v>
      </c>
      <c r="E50" s="8">
        <f t="shared" si="0"/>
        <v>0</v>
      </c>
      <c r="F50" s="14">
        <f>SUM(F51:F63)</f>
        <v>0</v>
      </c>
      <c r="G50" s="14">
        <f>SUM(G51:G63)</f>
        <v>0</v>
      </c>
      <c r="H50" s="8">
        <f t="shared" si="1"/>
        <v>0</v>
      </c>
      <c r="I50" s="11">
        <f>SUM(I51:I63)</f>
        <v>0</v>
      </c>
      <c r="J50" s="11">
        <f>SUM(J51:J63)</f>
        <v>819</v>
      </c>
      <c r="K50" s="8">
        <f t="shared" si="2"/>
        <v>819</v>
      </c>
      <c r="L50" s="11">
        <f>SUM(L51:L63)</f>
        <v>0</v>
      </c>
      <c r="M50" s="11">
        <f>SUM(M51:M63)</f>
        <v>864.045</v>
      </c>
      <c r="N50" s="8">
        <f t="shared" si="3"/>
        <v>864.045</v>
      </c>
      <c r="O50" s="11">
        <f>SUM(O51:O63)</f>
        <v>0</v>
      </c>
      <c r="P50" s="11">
        <f>SUM(P51:P63)</f>
        <v>908.975</v>
      </c>
      <c r="Q50" s="8">
        <f t="shared" si="4"/>
        <v>908.975</v>
      </c>
    </row>
    <row r="51" spans="1:17" ht="45">
      <c r="A51" s="17">
        <v>3110</v>
      </c>
      <c r="B51" s="20" t="s">
        <v>43</v>
      </c>
      <c r="C51" s="8"/>
      <c r="D51" s="8"/>
      <c r="E51" s="8">
        <f t="shared" si="0"/>
        <v>0</v>
      </c>
      <c r="F51" s="8"/>
      <c r="G51" s="8"/>
      <c r="H51" s="8">
        <f t="shared" si="1"/>
        <v>0</v>
      </c>
      <c r="I51" s="7"/>
      <c r="J51" s="7">
        <v>819</v>
      </c>
      <c r="K51" s="8">
        <f t="shared" si="2"/>
        <v>819</v>
      </c>
      <c r="L51" s="7">
        <f>ROUND(I51*1.055,3)</f>
        <v>0</v>
      </c>
      <c r="M51" s="7">
        <f>ROUND(J51*1.055,3)</f>
        <v>864.045</v>
      </c>
      <c r="N51" s="8">
        <f t="shared" si="3"/>
        <v>864.045</v>
      </c>
      <c r="O51" s="7">
        <f>ROUND(L51*1.052,3)</f>
        <v>0</v>
      </c>
      <c r="P51" s="7">
        <f>ROUND(M51*1.052,3)</f>
        <v>908.975</v>
      </c>
      <c r="Q51" s="8">
        <f t="shared" si="4"/>
        <v>908.975</v>
      </c>
    </row>
    <row r="52" spans="1:17" ht="30">
      <c r="A52" s="17">
        <v>3120</v>
      </c>
      <c r="B52" s="20" t="s">
        <v>44</v>
      </c>
      <c r="C52" s="8"/>
      <c r="D52" s="8"/>
      <c r="E52" s="8">
        <f t="shared" si="0"/>
        <v>0</v>
      </c>
      <c r="F52" s="8"/>
      <c r="G52" s="8"/>
      <c r="H52" s="8">
        <f t="shared" si="1"/>
        <v>0</v>
      </c>
      <c r="I52" s="7"/>
      <c r="J52" s="7"/>
      <c r="K52" s="8">
        <f t="shared" si="2"/>
        <v>0</v>
      </c>
      <c r="L52" s="7"/>
      <c r="M52" s="7"/>
      <c r="N52" s="8">
        <f t="shared" si="3"/>
        <v>0</v>
      </c>
      <c r="O52" s="7"/>
      <c r="P52" s="7"/>
      <c r="Q52" s="8">
        <f t="shared" si="4"/>
        <v>0</v>
      </c>
    </row>
    <row r="53" spans="1:17" ht="30" hidden="1">
      <c r="A53" s="17">
        <v>3121</v>
      </c>
      <c r="B53" s="20" t="s">
        <v>45</v>
      </c>
      <c r="C53" s="8"/>
      <c r="D53" s="8"/>
      <c r="E53" s="8">
        <f t="shared" si="0"/>
        <v>0</v>
      </c>
      <c r="F53" s="8"/>
      <c r="G53" s="8"/>
      <c r="H53" s="8">
        <f t="shared" si="1"/>
        <v>0</v>
      </c>
      <c r="I53" s="7"/>
      <c r="J53" s="7"/>
      <c r="K53" s="8">
        <f t="shared" si="2"/>
        <v>0</v>
      </c>
      <c r="L53" s="7"/>
      <c r="M53" s="7"/>
      <c r="N53" s="8">
        <f t="shared" si="3"/>
        <v>0</v>
      </c>
      <c r="O53" s="7"/>
      <c r="P53" s="7"/>
      <c r="Q53" s="8">
        <f t="shared" si="4"/>
        <v>0</v>
      </c>
    </row>
    <row r="54" spans="1:17" ht="30" hidden="1">
      <c r="A54" s="17">
        <v>3122</v>
      </c>
      <c r="B54" s="20" t="s">
        <v>46</v>
      </c>
      <c r="C54" s="8"/>
      <c r="D54" s="8"/>
      <c r="E54" s="8">
        <f t="shared" si="0"/>
        <v>0</v>
      </c>
      <c r="F54" s="8"/>
      <c r="G54" s="8"/>
      <c r="H54" s="8">
        <f t="shared" si="1"/>
        <v>0</v>
      </c>
      <c r="I54" s="7"/>
      <c r="J54" s="7"/>
      <c r="K54" s="8">
        <f t="shared" si="2"/>
        <v>0</v>
      </c>
      <c r="L54" s="7"/>
      <c r="M54" s="7"/>
      <c r="N54" s="8">
        <f t="shared" si="3"/>
        <v>0</v>
      </c>
      <c r="O54" s="7"/>
      <c r="P54" s="7"/>
      <c r="Q54" s="8">
        <f t="shared" si="4"/>
        <v>0</v>
      </c>
    </row>
    <row r="55" spans="1:17" ht="15.75" hidden="1">
      <c r="A55" s="17">
        <v>3130</v>
      </c>
      <c r="B55" s="20" t="s">
        <v>47</v>
      </c>
      <c r="C55" s="8"/>
      <c r="D55" s="8"/>
      <c r="E55" s="8">
        <f t="shared" si="0"/>
        <v>0</v>
      </c>
      <c r="F55" s="8"/>
      <c r="G55" s="8"/>
      <c r="H55" s="8">
        <f t="shared" si="1"/>
        <v>0</v>
      </c>
      <c r="I55" s="7"/>
      <c r="J55" s="7"/>
      <c r="K55" s="8">
        <f t="shared" si="2"/>
        <v>0</v>
      </c>
      <c r="L55" s="7"/>
      <c r="M55" s="7"/>
      <c r="N55" s="8">
        <f t="shared" si="3"/>
        <v>0</v>
      </c>
      <c r="O55" s="7"/>
      <c r="P55" s="7"/>
      <c r="Q55" s="8">
        <f t="shared" si="4"/>
        <v>0</v>
      </c>
    </row>
    <row r="56" spans="1:17" ht="45" hidden="1">
      <c r="A56" s="17">
        <v>3131</v>
      </c>
      <c r="B56" s="20" t="s">
        <v>48</v>
      </c>
      <c r="C56" s="8"/>
      <c r="D56" s="8"/>
      <c r="E56" s="8">
        <f t="shared" si="0"/>
        <v>0</v>
      </c>
      <c r="F56" s="8"/>
      <c r="G56" s="8"/>
      <c r="H56" s="8">
        <f t="shared" si="1"/>
        <v>0</v>
      </c>
      <c r="I56" s="7"/>
      <c r="J56" s="7"/>
      <c r="K56" s="8">
        <f t="shared" si="2"/>
        <v>0</v>
      </c>
      <c r="L56" s="7"/>
      <c r="M56" s="7"/>
      <c r="N56" s="8">
        <f t="shared" si="3"/>
        <v>0</v>
      </c>
      <c r="O56" s="7"/>
      <c r="P56" s="7"/>
      <c r="Q56" s="8">
        <f t="shared" si="4"/>
        <v>0</v>
      </c>
    </row>
    <row r="57" spans="1:17" s="29" customFormat="1" ht="30" hidden="1">
      <c r="A57" s="17">
        <v>3132</v>
      </c>
      <c r="B57" s="20" t="s">
        <v>49</v>
      </c>
      <c r="C57" s="13"/>
      <c r="D57" s="13"/>
      <c r="E57" s="8">
        <f t="shared" si="0"/>
        <v>0</v>
      </c>
      <c r="F57" s="13"/>
      <c r="G57" s="13"/>
      <c r="H57" s="8">
        <f t="shared" si="1"/>
        <v>0</v>
      </c>
      <c r="I57" s="10"/>
      <c r="J57" s="10"/>
      <c r="K57" s="8">
        <f t="shared" si="2"/>
        <v>0</v>
      </c>
      <c r="L57" s="7">
        <f>ROUND(I57*1.055,3)</f>
        <v>0</v>
      </c>
      <c r="M57" s="7">
        <f>ROUND(J57*1.055,3)</f>
        <v>0</v>
      </c>
      <c r="N57" s="8">
        <f t="shared" si="3"/>
        <v>0</v>
      </c>
      <c r="O57" s="7">
        <f>ROUND(L57*1.052,3)</f>
        <v>0</v>
      </c>
      <c r="P57" s="7">
        <f>ROUND(M57*1.052,3)</f>
        <v>0</v>
      </c>
      <c r="Q57" s="8">
        <f t="shared" si="4"/>
        <v>0</v>
      </c>
    </row>
    <row r="58" spans="1:17" s="29" customFormat="1" ht="15.75" hidden="1">
      <c r="A58" s="17">
        <v>3140</v>
      </c>
      <c r="B58" s="20" t="s">
        <v>50</v>
      </c>
      <c r="C58" s="13"/>
      <c r="D58" s="13"/>
      <c r="E58" s="8">
        <f t="shared" si="0"/>
        <v>0</v>
      </c>
      <c r="F58" s="13"/>
      <c r="G58" s="13"/>
      <c r="H58" s="8">
        <f t="shared" si="1"/>
        <v>0</v>
      </c>
      <c r="I58" s="10"/>
      <c r="J58" s="10"/>
      <c r="K58" s="8">
        <f t="shared" si="2"/>
        <v>0</v>
      </c>
      <c r="L58" s="10"/>
      <c r="M58" s="10"/>
      <c r="N58" s="8">
        <f t="shared" si="3"/>
        <v>0</v>
      </c>
      <c r="O58" s="10"/>
      <c r="P58" s="10"/>
      <c r="Q58" s="8">
        <f t="shared" si="4"/>
        <v>0</v>
      </c>
    </row>
    <row r="59" spans="1:17" s="29" customFormat="1" ht="30" hidden="1">
      <c r="A59" s="17">
        <v>3141</v>
      </c>
      <c r="B59" s="20" t="s">
        <v>51</v>
      </c>
      <c r="C59" s="13"/>
      <c r="D59" s="13"/>
      <c r="E59" s="8">
        <f t="shared" si="0"/>
        <v>0</v>
      </c>
      <c r="F59" s="13"/>
      <c r="G59" s="13"/>
      <c r="H59" s="8">
        <f t="shared" si="1"/>
        <v>0</v>
      </c>
      <c r="I59" s="10"/>
      <c r="J59" s="10"/>
      <c r="K59" s="8">
        <f t="shared" si="2"/>
        <v>0</v>
      </c>
      <c r="L59" s="10"/>
      <c r="M59" s="10"/>
      <c r="N59" s="8">
        <f t="shared" si="3"/>
        <v>0</v>
      </c>
      <c r="O59" s="10"/>
      <c r="P59" s="10"/>
      <c r="Q59" s="8">
        <f t="shared" si="4"/>
        <v>0</v>
      </c>
    </row>
    <row r="60" spans="1:17" s="29" customFormat="1" ht="30" hidden="1">
      <c r="A60" s="17">
        <v>3142</v>
      </c>
      <c r="B60" s="20" t="s">
        <v>52</v>
      </c>
      <c r="C60" s="13"/>
      <c r="D60" s="13"/>
      <c r="E60" s="8">
        <f t="shared" si="0"/>
        <v>0</v>
      </c>
      <c r="F60" s="13"/>
      <c r="G60" s="13"/>
      <c r="H60" s="8">
        <f t="shared" si="1"/>
        <v>0</v>
      </c>
      <c r="I60" s="10"/>
      <c r="J60" s="10"/>
      <c r="K60" s="8">
        <f t="shared" si="2"/>
        <v>0</v>
      </c>
      <c r="L60" s="10"/>
      <c r="M60" s="10"/>
      <c r="N60" s="8">
        <f t="shared" si="3"/>
        <v>0</v>
      </c>
      <c r="O60" s="10"/>
      <c r="P60" s="10"/>
      <c r="Q60" s="8">
        <f t="shared" si="4"/>
        <v>0</v>
      </c>
    </row>
    <row r="61" spans="1:17" ht="45" hidden="1">
      <c r="A61" s="17">
        <v>3143</v>
      </c>
      <c r="B61" s="20" t="s">
        <v>53</v>
      </c>
      <c r="C61" s="8"/>
      <c r="D61" s="8"/>
      <c r="E61" s="8">
        <f t="shared" si="0"/>
        <v>0</v>
      </c>
      <c r="F61" s="8"/>
      <c r="G61" s="8"/>
      <c r="H61" s="8">
        <f t="shared" si="1"/>
        <v>0</v>
      </c>
      <c r="I61" s="7"/>
      <c r="J61" s="7"/>
      <c r="K61" s="8">
        <f t="shared" si="2"/>
        <v>0</v>
      </c>
      <c r="L61" s="7"/>
      <c r="M61" s="7"/>
      <c r="N61" s="8">
        <f t="shared" si="3"/>
        <v>0</v>
      </c>
      <c r="O61" s="7"/>
      <c r="P61" s="7"/>
      <c r="Q61" s="8">
        <f t="shared" si="4"/>
        <v>0</v>
      </c>
    </row>
    <row r="62" spans="1:17" s="28" customFormat="1" ht="30" hidden="1">
      <c r="A62" s="17">
        <v>3150</v>
      </c>
      <c r="B62" s="20" t="s">
        <v>54</v>
      </c>
      <c r="C62" s="12"/>
      <c r="D62" s="12"/>
      <c r="E62" s="8">
        <f t="shared" si="0"/>
        <v>0</v>
      </c>
      <c r="F62" s="12"/>
      <c r="G62" s="12"/>
      <c r="H62" s="8">
        <f t="shared" si="1"/>
        <v>0</v>
      </c>
      <c r="I62" s="9"/>
      <c r="J62" s="9"/>
      <c r="K62" s="8">
        <f t="shared" si="2"/>
        <v>0</v>
      </c>
      <c r="L62" s="9"/>
      <c r="M62" s="9"/>
      <c r="N62" s="8">
        <f t="shared" si="3"/>
        <v>0</v>
      </c>
      <c r="O62" s="9"/>
      <c r="P62" s="9"/>
      <c r="Q62" s="8">
        <f t="shared" si="4"/>
        <v>0</v>
      </c>
    </row>
    <row r="63" spans="1:17" ht="30" hidden="1">
      <c r="A63" s="17">
        <v>3160</v>
      </c>
      <c r="B63" s="20" t="s">
        <v>55</v>
      </c>
      <c r="C63" s="8"/>
      <c r="D63" s="8"/>
      <c r="E63" s="8">
        <f t="shared" si="0"/>
        <v>0</v>
      </c>
      <c r="F63" s="8"/>
      <c r="G63" s="8"/>
      <c r="H63" s="8">
        <f t="shared" si="1"/>
        <v>0</v>
      </c>
      <c r="I63" s="7"/>
      <c r="J63" s="7"/>
      <c r="K63" s="8">
        <f t="shared" si="2"/>
        <v>0</v>
      </c>
      <c r="L63" s="7"/>
      <c r="M63" s="7"/>
      <c r="N63" s="8">
        <f t="shared" si="3"/>
        <v>0</v>
      </c>
      <c r="O63" s="7"/>
      <c r="P63" s="7"/>
      <c r="Q63" s="8">
        <f t="shared" si="4"/>
        <v>0</v>
      </c>
    </row>
    <row r="64" spans="1:17" ht="15.75" hidden="1">
      <c r="A64" s="16">
        <v>3200</v>
      </c>
      <c r="B64" s="21" t="s">
        <v>56</v>
      </c>
      <c r="C64" s="8">
        <f>SUM(C65:C68)</f>
        <v>0</v>
      </c>
      <c r="D64" s="8">
        <f>SUM(D65:D68)</f>
        <v>0</v>
      </c>
      <c r="E64" s="8">
        <f t="shared" si="0"/>
        <v>0</v>
      </c>
      <c r="F64" s="8">
        <f>SUM(F65:F68)</f>
        <v>0</v>
      </c>
      <c r="G64" s="8">
        <f>SUM(G65:G68)</f>
        <v>0</v>
      </c>
      <c r="H64" s="8">
        <f t="shared" si="1"/>
        <v>0</v>
      </c>
      <c r="I64" s="7">
        <f>SUM(I65:I68)</f>
        <v>0</v>
      </c>
      <c r="J64" s="7">
        <f>SUM(J65:J68)</f>
        <v>0</v>
      </c>
      <c r="K64" s="8">
        <f t="shared" si="2"/>
        <v>0</v>
      </c>
      <c r="L64" s="7">
        <f>SUM(L65:L68)</f>
        <v>0</v>
      </c>
      <c r="M64" s="7">
        <f>SUM(M65:M68)</f>
        <v>0</v>
      </c>
      <c r="N64" s="8">
        <f t="shared" si="3"/>
        <v>0</v>
      </c>
      <c r="O64" s="7">
        <f>SUM(O65:O68)</f>
        <v>0</v>
      </c>
      <c r="P64" s="7">
        <f>SUM(P65:P68)</f>
        <v>0</v>
      </c>
      <c r="Q64" s="8">
        <f t="shared" si="4"/>
        <v>0</v>
      </c>
    </row>
    <row r="65" spans="1:17" ht="45" hidden="1">
      <c r="A65" s="17">
        <v>3210</v>
      </c>
      <c r="B65" s="20" t="s">
        <v>57</v>
      </c>
      <c r="C65" s="8"/>
      <c r="D65" s="8"/>
      <c r="E65" s="8">
        <f t="shared" si="0"/>
        <v>0</v>
      </c>
      <c r="F65" s="8"/>
      <c r="G65" s="8"/>
      <c r="H65" s="8">
        <f t="shared" si="1"/>
        <v>0</v>
      </c>
      <c r="I65" s="7"/>
      <c r="J65" s="7"/>
      <c r="K65" s="8">
        <f t="shared" si="2"/>
        <v>0</v>
      </c>
      <c r="L65" s="7"/>
      <c r="M65" s="7"/>
      <c r="N65" s="8">
        <f t="shared" si="3"/>
        <v>0</v>
      </c>
      <c r="O65" s="7"/>
      <c r="P65" s="7"/>
      <c r="Q65" s="8">
        <f t="shared" si="4"/>
        <v>0</v>
      </c>
    </row>
    <row r="66" spans="1:17" ht="45" hidden="1">
      <c r="A66" s="17">
        <v>3220</v>
      </c>
      <c r="B66" s="20" t="s">
        <v>58</v>
      </c>
      <c r="C66" s="8"/>
      <c r="D66" s="8"/>
      <c r="E66" s="8">
        <f t="shared" si="0"/>
        <v>0</v>
      </c>
      <c r="F66" s="8"/>
      <c r="G66" s="8"/>
      <c r="H66" s="8">
        <f t="shared" si="1"/>
        <v>0</v>
      </c>
      <c r="I66" s="7"/>
      <c r="J66" s="7"/>
      <c r="K66" s="8">
        <f t="shared" si="2"/>
        <v>0</v>
      </c>
      <c r="L66" s="7"/>
      <c r="M66" s="7"/>
      <c r="N66" s="8">
        <f t="shared" si="3"/>
        <v>0</v>
      </c>
      <c r="O66" s="7"/>
      <c r="P66" s="7"/>
      <c r="Q66" s="8">
        <f t="shared" si="4"/>
        <v>0</v>
      </c>
    </row>
    <row r="67" spans="1:17" ht="45" hidden="1">
      <c r="A67" s="17">
        <v>3230</v>
      </c>
      <c r="B67" s="20" t="s">
        <v>59</v>
      </c>
      <c r="C67" s="8"/>
      <c r="D67" s="8"/>
      <c r="E67" s="8">
        <f t="shared" si="0"/>
        <v>0</v>
      </c>
      <c r="F67" s="8"/>
      <c r="G67" s="8"/>
      <c r="H67" s="8">
        <f t="shared" si="1"/>
        <v>0</v>
      </c>
      <c r="I67" s="7"/>
      <c r="J67" s="7"/>
      <c r="K67" s="8">
        <f t="shared" si="2"/>
        <v>0</v>
      </c>
      <c r="L67" s="7"/>
      <c r="M67" s="7"/>
      <c r="N67" s="8">
        <f t="shared" si="3"/>
        <v>0</v>
      </c>
      <c r="O67" s="7"/>
      <c r="P67" s="7"/>
      <c r="Q67" s="8">
        <f t="shared" si="4"/>
        <v>0</v>
      </c>
    </row>
    <row r="68" spans="1:17" ht="30" hidden="1">
      <c r="A68" s="17">
        <v>3240</v>
      </c>
      <c r="B68" s="20" t="s">
        <v>60</v>
      </c>
      <c r="C68" s="8"/>
      <c r="D68" s="8"/>
      <c r="E68" s="8">
        <f t="shared" si="0"/>
        <v>0</v>
      </c>
      <c r="F68" s="8"/>
      <c r="G68" s="8"/>
      <c r="H68" s="8">
        <f t="shared" si="1"/>
        <v>0</v>
      </c>
      <c r="I68" s="7"/>
      <c r="J68" s="7"/>
      <c r="K68" s="8">
        <f t="shared" si="2"/>
        <v>0</v>
      </c>
      <c r="L68" s="7"/>
      <c r="M68" s="7"/>
      <c r="N68" s="8">
        <f t="shared" si="3"/>
        <v>0</v>
      </c>
      <c r="O68" s="7"/>
      <c r="P68" s="7"/>
      <c r="Q68" s="8">
        <f t="shared" si="4"/>
        <v>0</v>
      </c>
    </row>
    <row r="69" spans="1:17" ht="15.75" hidden="1">
      <c r="A69" s="31"/>
      <c r="B69" s="18"/>
      <c r="C69" s="8"/>
      <c r="D69" s="8"/>
      <c r="E69" s="8">
        <f t="shared" si="0"/>
        <v>0</v>
      </c>
      <c r="F69" s="8"/>
      <c r="G69" s="8"/>
      <c r="H69" s="8">
        <f t="shared" si="1"/>
        <v>0</v>
      </c>
      <c r="I69" s="7"/>
      <c r="J69" s="7"/>
      <c r="K69" s="8">
        <f t="shared" si="2"/>
        <v>0</v>
      </c>
      <c r="L69" s="7"/>
      <c r="M69" s="7"/>
      <c r="N69" s="8">
        <f t="shared" si="3"/>
        <v>0</v>
      </c>
      <c r="O69" s="7"/>
      <c r="P69" s="7"/>
      <c r="Q69" s="8">
        <f t="shared" si="4"/>
        <v>0</v>
      </c>
    </row>
    <row r="70" spans="9:17" ht="15.75">
      <c r="I70" s="2"/>
      <c r="J70" s="2"/>
      <c r="K70" s="2"/>
      <c r="L70" s="2"/>
      <c r="M70" s="2"/>
      <c r="N70" s="2"/>
      <c r="O70" s="2"/>
      <c r="P70" s="2"/>
      <c r="Q70" s="2"/>
    </row>
    <row r="71" spans="9:17" ht="15.75">
      <c r="I71" s="2"/>
      <c r="J71" s="2"/>
      <c r="K71" s="2"/>
      <c r="L71" s="2"/>
      <c r="M71" s="2"/>
      <c r="N71" s="2"/>
      <c r="O71" s="2"/>
      <c r="P71" s="2"/>
      <c r="Q71" s="2"/>
    </row>
    <row r="72" spans="2:17" ht="15.75">
      <c r="B72" s="22" t="s">
        <v>61</v>
      </c>
      <c r="I72" s="2"/>
      <c r="J72" s="2"/>
      <c r="K72" s="2"/>
      <c r="L72" s="2"/>
      <c r="M72" s="2"/>
      <c r="N72" s="2"/>
      <c r="O72" s="2"/>
      <c r="P72" s="2"/>
      <c r="Q72" s="2"/>
    </row>
    <row r="73" spans="9:17" ht="15.75">
      <c r="I73" s="2"/>
      <c r="J73" s="2"/>
      <c r="K73" s="2"/>
      <c r="L73" s="2"/>
      <c r="M73" s="2"/>
      <c r="N73" s="2"/>
      <c r="O73" s="2"/>
      <c r="P73" s="2"/>
      <c r="Q73" s="2"/>
    </row>
    <row r="74" spans="9:17" ht="15.75">
      <c r="I74" s="2"/>
      <c r="J74" s="2"/>
      <c r="K74" s="95"/>
      <c r="L74" s="95"/>
      <c r="M74" s="95"/>
      <c r="N74" s="2"/>
      <c r="O74" s="2"/>
      <c r="P74" s="2"/>
      <c r="Q74" s="2"/>
    </row>
    <row r="75" spans="1:13" s="2" customFormat="1" ht="15.75">
      <c r="A75" s="1"/>
      <c r="B75" s="2" t="s">
        <v>115</v>
      </c>
      <c r="J75" s="3"/>
      <c r="K75" s="3" t="s">
        <v>116</v>
      </c>
      <c r="L75" s="3"/>
      <c r="M75" s="95"/>
    </row>
    <row r="76" spans="1:11" s="2" customFormat="1" ht="15.75">
      <c r="A76" s="1"/>
      <c r="K76" s="103" t="s">
        <v>62</v>
      </c>
    </row>
    <row r="80" spans="1:2" ht="15.75">
      <c r="A80" s="32"/>
      <c r="B80" s="23"/>
    </row>
    <row r="81" spans="1:2" ht="15.75">
      <c r="A81" s="32"/>
      <c r="B81" s="23"/>
    </row>
    <row r="82" spans="1:2" ht="15.75">
      <c r="A82" s="33"/>
      <c r="B82" s="24"/>
    </row>
    <row r="83" spans="1:2" ht="15.75">
      <c r="A83" s="33"/>
      <c r="B83" s="24"/>
    </row>
    <row r="84" spans="1:2" ht="15.75">
      <c r="A84" s="33"/>
      <c r="B84" s="24"/>
    </row>
    <row r="85" spans="1:2" ht="15.75">
      <c r="A85" s="33"/>
      <c r="B85" s="24"/>
    </row>
    <row r="86" spans="1:2" ht="15.75">
      <c r="A86" s="32"/>
      <c r="B86" s="23"/>
    </row>
    <row r="87" spans="1:2" ht="15.75">
      <c r="A87" s="33"/>
      <c r="B87" s="24"/>
    </row>
    <row r="88" spans="1:2" ht="15.75">
      <c r="A88" s="33"/>
      <c r="B88" s="24"/>
    </row>
    <row r="89" spans="1:2" ht="15.75">
      <c r="A89" s="33"/>
      <c r="B89" s="24"/>
    </row>
    <row r="90" spans="1:2" ht="15.75">
      <c r="A90" s="33"/>
      <c r="B90" s="24"/>
    </row>
    <row r="91" spans="1:2" ht="15.75">
      <c r="A91" s="33"/>
      <c r="B91" s="24"/>
    </row>
    <row r="92" spans="1:2" ht="15.75">
      <c r="A92" s="33"/>
      <c r="B92" s="24"/>
    </row>
    <row r="93" spans="1:2" ht="15.75">
      <c r="A93" s="33"/>
      <c r="B93" s="24"/>
    </row>
    <row r="94" spans="1:2" ht="15.75">
      <c r="A94" s="33"/>
      <c r="B94" s="24"/>
    </row>
    <row r="95" spans="1:2" ht="15.75">
      <c r="A95" s="33"/>
      <c r="B95" s="24"/>
    </row>
    <row r="96" spans="1:2" ht="15.75">
      <c r="A96" s="33"/>
      <c r="B96" s="24"/>
    </row>
    <row r="97" spans="1:2" ht="15.75">
      <c r="A97" s="33"/>
      <c r="B97" s="24"/>
    </row>
    <row r="98" spans="1:2" ht="15.75">
      <c r="A98" s="33"/>
      <c r="B98" s="24"/>
    </row>
    <row r="99" spans="1:2" ht="15.75">
      <c r="A99" s="33"/>
      <c r="B99" s="24"/>
    </row>
    <row r="100" spans="1:2" ht="15.75">
      <c r="A100" s="33"/>
      <c r="B100" s="24"/>
    </row>
    <row r="101" spans="1:2" ht="15.75">
      <c r="A101" s="33"/>
      <c r="B101" s="24"/>
    </row>
    <row r="102" spans="1:2" ht="15.75">
      <c r="A102" s="32"/>
      <c r="B102" s="23"/>
    </row>
    <row r="103" spans="1:2" ht="15.75">
      <c r="A103" s="33"/>
      <c r="B103" s="24"/>
    </row>
    <row r="104" spans="1:2" ht="15.75">
      <c r="A104" s="33"/>
      <c r="B104" s="24"/>
    </row>
    <row r="105" spans="1:2" ht="15.75">
      <c r="A105" s="32"/>
      <c r="B105" s="23"/>
    </row>
    <row r="106" spans="1:2" ht="15.75">
      <c r="A106" s="33"/>
      <c r="B106" s="24"/>
    </row>
    <row r="107" spans="1:2" ht="15.75">
      <c r="A107" s="33"/>
      <c r="B107" s="24"/>
    </row>
    <row r="108" spans="1:2" ht="15.75">
      <c r="A108" s="33"/>
      <c r="B108" s="24"/>
    </row>
    <row r="109" spans="1:2" ht="15.75">
      <c r="A109" s="32"/>
      <c r="B109" s="23"/>
    </row>
    <row r="110" spans="1:2" ht="15.75">
      <c r="A110" s="33"/>
      <c r="B110" s="24"/>
    </row>
    <row r="111" spans="1:2" ht="15.75">
      <c r="A111" s="33"/>
      <c r="B111" s="24"/>
    </row>
    <row r="112" spans="1:2" ht="15.75">
      <c r="A112" s="33"/>
      <c r="B112" s="24"/>
    </row>
    <row r="113" spans="1:2" ht="15.75">
      <c r="A113" s="32"/>
      <c r="B113" s="23"/>
    </row>
    <row r="114" spans="1:2" ht="15.75">
      <c r="A114" s="32"/>
      <c r="B114" s="23"/>
    </row>
    <row r="115" spans="1:2" ht="15.75">
      <c r="A115" s="32"/>
      <c r="B115" s="23"/>
    </row>
    <row r="116" spans="1:2" ht="15.75">
      <c r="A116" s="32"/>
      <c r="B116" s="23"/>
    </row>
    <row r="117" spans="1:2" ht="15.75">
      <c r="A117" s="33"/>
      <c r="B117" s="24"/>
    </row>
    <row r="118" spans="1:2" ht="15.75">
      <c r="A118" s="33"/>
      <c r="B118" s="24"/>
    </row>
    <row r="119" spans="1:2" ht="15.75">
      <c r="A119" s="33"/>
      <c r="B119" s="24"/>
    </row>
    <row r="120" spans="1:2" ht="15.75">
      <c r="A120" s="33"/>
      <c r="B120" s="24"/>
    </row>
    <row r="121" spans="1:2" ht="15.75">
      <c r="A121" s="33"/>
      <c r="B121" s="24"/>
    </row>
    <row r="122" spans="1:2" ht="15.75">
      <c r="A122" s="33"/>
      <c r="B122" s="24"/>
    </row>
    <row r="123" spans="1:2" ht="15.75">
      <c r="A123" s="33"/>
      <c r="B123" s="24"/>
    </row>
    <row r="124" spans="1:2" ht="15.75">
      <c r="A124" s="33"/>
      <c r="B124" s="24"/>
    </row>
    <row r="125" spans="1:2" ht="15.75">
      <c r="A125" s="33"/>
      <c r="B125" s="24"/>
    </row>
    <row r="126" spans="1:2" ht="15.75">
      <c r="A126" s="33"/>
      <c r="B126" s="24"/>
    </row>
    <row r="127" spans="1:2" ht="15.75">
      <c r="A127" s="33"/>
      <c r="B127" s="24"/>
    </row>
    <row r="128" spans="1:2" ht="15.75">
      <c r="A128" s="33"/>
      <c r="B128" s="24"/>
    </row>
    <row r="129" spans="1:2" ht="15.75">
      <c r="A129" s="33"/>
      <c r="B129" s="24"/>
    </row>
    <row r="130" spans="1:2" ht="15.75">
      <c r="A130" s="32"/>
      <c r="B130" s="23"/>
    </row>
    <row r="131" spans="1:2" ht="15.75">
      <c r="A131" s="33"/>
      <c r="B131" s="24"/>
    </row>
    <row r="132" spans="1:2" ht="15.75">
      <c r="A132" s="33"/>
      <c r="B132" s="24"/>
    </row>
    <row r="133" spans="1:2" ht="15.75">
      <c r="A133" s="33"/>
      <c r="B133" s="24"/>
    </row>
    <row r="134" spans="1:2" ht="15.75">
      <c r="A134" s="33"/>
      <c r="B134" s="24"/>
    </row>
    <row r="135" ht="15.75">
      <c r="A135" s="33"/>
    </row>
  </sheetData>
  <sheetProtection/>
  <autoFilter ref="A7:Q69"/>
  <mergeCells count="23">
    <mergeCell ref="P10:P11"/>
    <mergeCell ref="J10:J11"/>
    <mergeCell ref="K10:K11"/>
    <mergeCell ref="A8:A11"/>
    <mergeCell ref="B8:B11"/>
    <mergeCell ref="C8:E9"/>
    <mergeCell ref="F8:H9"/>
    <mergeCell ref="E10:E11"/>
    <mergeCell ref="H10:H11"/>
    <mergeCell ref="C10:C11"/>
    <mergeCell ref="D10:D11"/>
    <mergeCell ref="F10:F11"/>
    <mergeCell ref="G10:G11"/>
    <mergeCell ref="M2:Q2"/>
    <mergeCell ref="I8:K9"/>
    <mergeCell ref="L8:N9"/>
    <mergeCell ref="O8:Q9"/>
    <mergeCell ref="Q10:Q11"/>
    <mergeCell ref="I10:I11"/>
    <mergeCell ref="L10:L11"/>
    <mergeCell ref="N10:N11"/>
    <mergeCell ref="M10:M11"/>
    <mergeCell ref="O10:O11"/>
  </mergeCells>
  <printOptions/>
  <pageMargins left="0.15748031496062992" right="0.2362204724409449" top="0.5118110236220472" bottom="0.4724409448818898" header="0.5118110236220472" footer="0.5118110236220472"/>
  <pageSetup horizontalDpi="600" verticalDpi="600" orientation="landscape" paperSize="9" scale="60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tabSelected="1" view="pageBreakPreview" zoomScale="75" zoomScaleSheetLayoutView="75" zoomScalePageLayoutView="0" workbookViewId="0" topLeftCell="A8">
      <pane xSplit="2" ySplit="5" topLeftCell="I13" activePane="bottomRight" state="frozen"/>
      <selection pane="topLeft" activeCell="A8" sqref="A8"/>
      <selection pane="topRight" activeCell="C8" sqref="C8"/>
      <selection pane="bottomLeft" activeCell="A13" sqref="A13"/>
      <selection pane="bottomRight" activeCell="B75" sqref="B75:L75"/>
    </sheetView>
  </sheetViews>
  <sheetFormatPr defaultColWidth="9.140625" defaultRowHeight="12.75"/>
  <cols>
    <col min="1" max="1" width="8.421875" style="27" customWidth="1"/>
    <col min="2" max="2" width="50.00390625" style="15" customWidth="1"/>
    <col min="3" max="3" width="12.421875" style="15" customWidth="1"/>
    <col min="4" max="4" width="14.57421875" style="15" customWidth="1"/>
    <col min="5" max="5" width="14.421875" style="15" customWidth="1"/>
    <col min="6" max="6" width="14.140625" style="15" customWidth="1"/>
    <col min="7" max="7" width="13.8515625" style="15" customWidth="1"/>
    <col min="8" max="8" width="15.28125" style="15" customWidth="1"/>
    <col min="9" max="9" width="13.57421875" style="15" customWidth="1"/>
    <col min="10" max="10" width="12.28125" style="15" customWidth="1"/>
    <col min="11" max="11" width="15.57421875" style="15" customWidth="1"/>
    <col min="12" max="12" width="14.8515625" style="15" customWidth="1"/>
    <col min="13" max="13" width="16.00390625" style="15" customWidth="1"/>
    <col min="14" max="14" width="12.00390625" style="15" customWidth="1"/>
    <col min="15" max="15" width="12.57421875" style="15" customWidth="1"/>
    <col min="16" max="16" width="14.28125" style="15" customWidth="1"/>
    <col min="17" max="17" width="12.00390625" style="15" customWidth="1"/>
    <col min="18" max="16384" width="9.140625" style="15" customWidth="1"/>
  </cols>
  <sheetData>
    <row r="1" spans="1:13" s="2" customFormat="1" ht="15.75">
      <c r="A1" s="1"/>
      <c r="B1" s="15"/>
      <c r="M1" s="2" t="s">
        <v>0</v>
      </c>
    </row>
    <row r="2" spans="1:17" s="2" customFormat="1" ht="30.75" customHeight="1">
      <c r="A2" s="1"/>
      <c r="B2" s="15"/>
      <c r="M2" s="104" t="s">
        <v>70</v>
      </c>
      <c r="N2" s="104"/>
      <c r="O2" s="104"/>
      <c r="P2" s="104"/>
      <c r="Q2" s="104"/>
    </row>
    <row r="3" spans="1:14" s="2" customFormat="1" ht="15.75">
      <c r="A3" s="1"/>
      <c r="B3" s="15"/>
      <c r="M3" s="25" t="s">
        <v>112</v>
      </c>
      <c r="N3" s="25"/>
    </row>
    <row r="4" spans="1:2" s="2" customFormat="1" ht="15.75">
      <c r="A4" s="1"/>
      <c r="B4" s="15"/>
    </row>
    <row r="5" spans="1:3" s="2" customFormat="1" ht="15.75">
      <c r="A5" s="1"/>
      <c r="B5" s="15"/>
      <c r="C5" s="4" t="s">
        <v>77</v>
      </c>
    </row>
    <row r="6" spans="1:7" s="2" customFormat="1" ht="20.25" customHeight="1">
      <c r="A6" s="1"/>
      <c r="B6" s="15"/>
      <c r="C6" s="5"/>
      <c r="D6" s="5"/>
      <c r="E6" s="5"/>
      <c r="F6" s="5"/>
      <c r="G6" s="5"/>
    </row>
    <row r="7" spans="1:9" s="2" customFormat="1" ht="15.75">
      <c r="A7" s="1"/>
      <c r="B7" s="15"/>
      <c r="C7" s="5"/>
      <c r="D7" s="5"/>
      <c r="E7" s="5"/>
      <c r="F7" s="5"/>
      <c r="G7" s="5"/>
      <c r="I7" s="2" t="s">
        <v>1</v>
      </c>
    </row>
    <row r="8" spans="1:17" s="6" customFormat="1" ht="12.75" customHeight="1">
      <c r="A8" s="106" t="s">
        <v>2</v>
      </c>
      <c r="B8" s="108" t="s">
        <v>3</v>
      </c>
      <c r="C8" s="105" t="s">
        <v>74</v>
      </c>
      <c r="D8" s="105"/>
      <c r="E8" s="105"/>
      <c r="F8" s="106" t="s">
        <v>78</v>
      </c>
      <c r="G8" s="106"/>
      <c r="H8" s="106"/>
      <c r="I8" s="105" t="s">
        <v>75</v>
      </c>
      <c r="J8" s="105"/>
      <c r="K8" s="105"/>
      <c r="L8" s="105" t="s">
        <v>71</v>
      </c>
      <c r="M8" s="105"/>
      <c r="N8" s="105"/>
      <c r="O8" s="105" t="s">
        <v>76</v>
      </c>
      <c r="P8" s="105"/>
      <c r="Q8" s="105"/>
    </row>
    <row r="9" spans="1:17" s="6" customFormat="1" ht="24.75" customHeight="1">
      <c r="A9" s="107"/>
      <c r="B9" s="109"/>
      <c r="C9" s="105"/>
      <c r="D9" s="105"/>
      <c r="E9" s="105"/>
      <c r="F9" s="106"/>
      <c r="G9" s="106"/>
      <c r="H9" s="106"/>
      <c r="I9" s="105"/>
      <c r="J9" s="105"/>
      <c r="K9" s="105"/>
      <c r="L9" s="105"/>
      <c r="M9" s="105"/>
      <c r="N9" s="105"/>
      <c r="O9" s="105"/>
      <c r="P9" s="105"/>
      <c r="Q9" s="105"/>
    </row>
    <row r="10" spans="1:17" s="6" customFormat="1" ht="12.75">
      <c r="A10" s="107"/>
      <c r="B10" s="109"/>
      <c r="C10" s="106" t="s">
        <v>73</v>
      </c>
      <c r="D10" s="106" t="s">
        <v>72</v>
      </c>
      <c r="E10" s="105" t="s">
        <v>4</v>
      </c>
      <c r="F10" s="106" t="s">
        <v>73</v>
      </c>
      <c r="G10" s="106" t="s">
        <v>72</v>
      </c>
      <c r="H10" s="105" t="s">
        <v>4</v>
      </c>
      <c r="I10" s="106" t="s">
        <v>73</v>
      </c>
      <c r="J10" s="106" t="s">
        <v>72</v>
      </c>
      <c r="K10" s="105" t="s">
        <v>4</v>
      </c>
      <c r="L10" s="106" t="s">
        <v>73</v>
      </c>
      <c r="M10" s="106" t="s">
        <v>72</v>
      </c>
      <c r="N10" s="105" t="s">
        <v>4</v>
      </c>
      <c r="O10" s="106" t="s">
        <v>73</v>
      </c>
      <c r="P10" s="106" t="s">
        <v>72</v>
      </c>
      <c r="Q10" s="105" t="s">
        <v>4</v>
      </c>
    </row>
    <row r="11" spans="1:17" s="6" customFormat="1" ht="101.25" customHeight="1">
      <c r="A11" s="107"/>
      <c r="B11" s="109"/>
      <c r="C11" s="107"/>
      <c r="D11" s="107"/>
      <c r="E11" s="105"/>
      <c r="F11" s="107"/>
      <c r="G11" s="107"/>
      <c r="H11" s="105"/>
      <c r="I11" s="107"/>
      <c r="J11" s="107"/>
      <c r="K11" s="105"/>
      <c r="L11" s="107"/>
      <c r="M11" s="107"/>
      <c r="N11" s="105"/>
      <c r="O11" s="107"/>
      <c r="P11" s="107"/>
      <c r="Q11" s="105"/>
    </row>
    <row r="12" spans="1:17" ht="15.75">
      <c r="A12" s="31">
        <v>70000</v>
      </c>
      <c r="B12" s="26" t="s">
        <v>83</v>
      </c>
      <c r="C12" s="8">
        <f>'070808'!C12+'070806'!C12+'070804'!C12+'070803'!C12+'070802'!C12+'070401'!C12+'070202'!C12+'070201'!C12+'070101'!C12</f>
        <v>81098.995</v>
      </c>
      <c r="D12" s="8">
        <f>'070808'!D12+'070806'!D12+'070804'!D12+'070803'!D12+'070802'!D12+'070401'!D12+'070202'!D12+'070201'!D12+'070101'!D12</f>
        <v>73.893</v>
      </c>
      <c r="E12" s="8">
        <f>'070808'!E12+'070806'!E12+'070804'!E12+'070803'!E12+'070802'!E12+'070401'!E12+'070202'!E12+'070201'!E12+'070101'!E12</f>
        <v>81172.888</v>
      </c>
      <c r="F12" s="8">
        <f>'070808'!F12+'070806'!F12+'070804'!F12+'070803'!F12+'070802'!F12+'070401'!F12+'070202'!F12+'070201'!F12+'070101'!F12</f>
        <v>109627.75399999999</v>
      </c>
      <c r="G12" s="8">
        <f>'070808'!G12+'070806'!G12+'070804'!G12+'070803'!G12+'070802'!G12+'070401'!G12+'070202'!G12+'070201'!G12+'070101'!G12</f>
        <v>0</v>
      </c>
      <c r="H12" s="8">
        <f>'070808'!H12+'070806'!H12+'070804'!H12+'070803'!H12+'070802'!H12+'070401'!H12+'070202'!H12+'070201'!H12+'070101'!H12</f>
        <v>109627.75399999999</v>
      </c>
      <c r="I12" s="8">
        <f>'070808'!I12+'070806'!I12+'070804'!I12+'070803'!I12+'070802'!I12+'070401'!I12+'070202'!I12+'070201'!I12+'070101'!I12</f>
        <v>139645.89</v>
      </c>
      <c r="J12" s="8">
        <f>'070808'!J12+'070806'!J12+'070804'!J12+'070803'!J12+'070802'!J12+'070401'!J12+'070202'!J12+'070201'!J12+'070101'!J12</f>
        <v>2300.5</v>
      </c>
      <c r="K12" s="8">
        <f>'070808'!K12+'070806'!K12+'070804'!K12+'070803'!K12+'070802'!K12+'070401'!K12+'070202'!K12+'070201'!K12+'070101'!K12</f>
        <v>141946.39</v>
      </c>
      <c r="L12" s="8">
        <f>'070808'!L12+'070806'!L12+'070804'!L12+'070803'!L12+'070802'!L12+'070401'!L12+'070202'!L12+'070201'!L12+'070101'!L12</f>
        <v>153262.69400000002</v>
      </c>
      <c r="M12" s="8">
        <f>'070808'!M12+'070806'!M12+'070804'!M12+'070803'!M12+'070802'!M12+'070401'!M12+'070202'!M12+'070201'!M12+'070101'!M12</f>
        <v>2427.0280000000002</v>
      </c>
      <c r="N12" s="8">
        <f>'070808'!N12+'070806'!N12+'070804'!N12+'070803'!N12+'070802'!N12+'070401'!N12+'070202'!N12+'070201'!N12+'070101'!N12</f>
        <v>155689.722</v>
      </c>
      <c r="O12" s="8">
        <f>'070808'!O12+'070806'!O12+'070804'!O12+'070803'!O12+'070802'!O12+'070401'!O12+'070202'!O12+'070201'!O12+'070101'!O12</f>
        <v>164868.155</v>
      </c>
      <c r="P12" s="8">
        <f>'070808'!P12+'070806'!P12+'070804'!P12+'070803'!P12+'070802'!P12+'070401'!P12+'070202'!P12+'070201'!P12+'070101'!P12</f>
        <v>2553.233</v>
      </c>
      <c r="Q12" s="8">
        <f>'070808'!Q12+'070806'!Q12+'070804'!Q12+'070803'!Q12+'070802'!Q12+'070401'!Q12+'070202'!Q12+'070201'!Q12+'070101'!Q12</f>
        <v>167421.388</v>
      </c>
    </row>
    <row r="13" spans="1:17" ht="15.75">
      <c r="A13" s="34"/>
      <c r="B13" s="17" t="s">
        <v>5</v>
      </c>
      <c r="C13" s="8"/>
      <c r="D13" s="8"/>
      <c r="E13" s="8"/>
      <c r="F13" s="8"/>
      <c r="G13" s="8"/>
      <c r="H13" s="8"/>
      <c r="I13" s="7"/>
      <c r="J13" s="7"/>
      <c r="K13" s="8"/>
      <c r="L13" s="7"/>
      <c r="M13" s="7"/>
      <c r="N13" s="8"/>
      <c r="O13" s="7"/>
      <c r="P13" s="7"/>
      <c r="Q13" s="8"/>
    </row>
    <row r="14" spans="1:17" s="28" customFormat="1" ht="15.75">
      <c r="A14" s="16">
        <v>2000</v>
      </c>
      <c r="B14" s="18" t="s">
        <v>6</v>
      </c>
      <c r="C14" s="8">
        <f>'070808'!C14+'070806'!C14+'070804'!C14+'070803'!C14+'070802'!C14+'070401'!C14+'070202'!C14+'070201'!C14+'070101'!C14</f>
        <v>81098.995</v>
      </c>
      <c r="D14" s="8">
        <f>'070808'!D14+'070806'!D14+'070804'!D14+'070803'!D14+'070802'!D14+'070401'!D14+'070202'!D14+'070201'!D14+'070101'!D14</f>
        <v>0</v>
      </c>
      <c r="E14" s="8">
        <f>'070808'!E14+'070806'!E14+'070804'!E14+'070803'!E14+'070802'!E14+'070401'!E14+'070202'!E14+'070201'!E14+'070101'!E14</f>
        <v>81098.995</v>
      </c>
      <c r="F14" s="8">
        <f>'070808'!F14+'070806'!F14+'070804'!F14+'070803'!F14+'070802'!F14+'070401'!F14+'070202'!F14+'070201'!F14+'070101'!F14</f>
        <v>109627.75399999999</v>
      </c>
      <c r="G14" s="8">
        <f>'070808'!G14+'070806'!G14+'070804'!G14+'070803'!G14+'070802'!G14+'070401'!G14+'070202'!G14+'070201'!G14+'070101'!G14</f>
        <v>0</v>
      </c>
      <c r="H14" s="8">
        <f>'070808'!H14+'070806'!H14+'070804'!H14+'070803'!H14+'070802'!H14+'070401'!H14+'070202'!H14+'070201'!H14+'070101'!H14</f>
        <v>109627.75399999999</v>
      </c>
      <c r="I14" s="8">
        <f>'070808'!I14+'070806'!I14+'070804'!I14+'070803'!I14+'070802'!I14+'070401'!I14+'070202'!I14+'070201'!I14+'070101'!I14</f>
        <v>139645.89</v>
      </c>
      <c r="J14" s="8">
        <f>'070808'!J14+'070806'!J14+'070804'!J14+'070803'!J14+'070802'!J14+'070401'!J14+'070202'!J14+'070201'!J14+'070101'!J14</f>
        <v>0</v>
      </c>
      <c r="K14" s="8">
        <f>'070808'!K14+'070806'!K14+'070804'!K14+'070803'!K14+'070802'!K14+'070401'!K14+'070202'!K14+'070201'!K14+'070101'!K14</f>
        <v>139645.89</v>
      </c>
      <c r="L14" s="8">
        <f>'070808'!L14+'070806'!L14+'070804'!L14+'070803'!L14+'070802'!L14+'070401'!L14+'070202'!L14+'070201'!L14+'070101'!L14</f>
        <v>153262.69400000002</v>
      </c>
      <c r="M14" s="8">
        <f>'070808'!M14+'070806'!M14+'070804'!M14+'070803'!M14+'070802'!M14+'070401'!M14+'070202'!M14+'070201'!M14+'070101'!M14</f>
        <v>0</v>
      </c>
      <c r="N14" s="8">
        <f>'070808'!N14+'070806'!N14+'070804'!N14+'070803'!N14+'070802'!N14+'070401'!N14+'070202'!N14+'070201'!N14+'070101'!N14</f>
        <v>153262.69400000002</v>
      </c>
      <c r="O14" s="8">
        <f>'070808'!O14+'070806'!O14+'070804'!O14+'070803'!O14+'070802'!O14+'070401'!O14+'070202'!O14+'070201'!O14+'070101'!O14</f>
        <v>164868.155</v>
      </c>
      <c r="P14" s="8">
        <f>'070808'!P14+'070806'!P14+'070804'!P14+'070803'!P14+'070802'!P14+'070401'!P14+'070202'!P14+'070201'!P14+'070101'!P14</f>
        <v>0</v>
      </c>
      <c r="Q14" s="8">
        <f>'070808'!Q14+'070806'!Q14+'070804'!Q14+'070803'!Q14+'070802'!Q14+'070401'!Q14+'070202'!Q14+'070201'!Q14+'070101'!Q14</f>
        <v>164868.155</v>
      </c>
    </row>
    <row r="15" spans="1:17" s="29" customFormat="1" ht="15.75">
      <c r="A15" s="16">
        <v>2100</v>
      </c>
      <c r="B15" s="18" t="s">
        <v>7</v>
      </c>
      <c r="C15" s="8">
        <f>'070808'!C15+'070806'!C15+'070804'!C15+'070803'!C15+'070802'!C15+'070401'!C15+'070202'!C15+'070201'!C15+'070101'!C15</f>
        <v>52674.557</v>
      </c>
      <c r="D15" s="8">
        <f>'070808'!D15+'070806'!D15+'070804'!D15+'070803'!D15+'070802'!D15+'070401'!D15+'070202'!D15+'070201'!D15+'070101'!D15</f>
        <v>0</v>
      </c>
      <c r="E15" s="8">
        <f>'070808'!E15+'070806'!E15+'070804'!E15+'070803'!E15+'070802'!E15+'070401'!E15+'070202'!E15+'070201'!E15+'070101'!E15</f>
        <v>52674.557</v>
      </c>
      <c r="F15" s="8">
        <f>'070808'!F15+'070806'!F15+'070804'!F15+'070803'!F15+'070802'!F15+'070401'!F15+'070202'!F15+'070201'!F15+'070101'!F15</f>
        <v>72533.284</v>
      </c>
      <c r="G15" s="8">
        <f>'070808'!G15+'070806'!G15+'070804'!G15+'070803'!G15+'070802'!G15+'070401'!G15+'070202'!G15+'070201'!G15+'070101'!G15</f>
        <v>0</v>
      </c>
      <c r="H15" s="8">
        <f>'070808'!H15+'070806'!H15+'070804'!H15+'070803'!H15+'070802'!H15+'070401'!H15+'070202'!H15+'070201'!H15+'070101'!H15</f>
        <v>72533.284</v>
      </c>
      <c r="I15" s="8">
        <f>'070808'!I15+'070806'!I15+'070804'!I15+'070803'!I15+'070802'!I15+'070401'!I15+'070202'!I15+'070201'!I15+'070101'!I15</f>
        <v>97831.849</v>
      </c>
      <c r="J15" s="8">
        <f>'070808'!J15+'070806'!J15+'070804'!J15+'070803'!J15+'070802'!J15+'070401'!J15+'070202'!J15+'070201'!J15+'070101'!J15</f>
        <v>0</v>
      </c>
      <c r="K15" s="8">
        <f>'070808'!K15+'070806'!K15+'070804'!K15+'070803'!K15+'070802'!K15+'070401'!K15+'070202'!K15+'070201'!K15+'070101'!K15</f>
        <v>97831.849</v>
      </c>
      <c r="L15" s="8">
        <f>'070808'!L15+'070806'!L15+'070804'!L15+'070803'!L15+'070802'!L15+'070401'!L15+'070202'!L15+'070201'!L15+'070101'!L15</f>
        <v>109012.88399999999</v>
      </c>
      <c r="M15" s="8">
        <f>'070808'!M15+'070806'!M15+'070804'!M15+'070803'!M15+'070802'!M15+'070401'!M15+'070202'!M15+'070201'!M15+'070101'!M15</f>
        <v>0</v>
      </c>
      <c r="N15" s="8">
        <f>'070808'!N15+'070806'!N15+'070804'!N15+'070803'!N15+'070802'!N15+'070401'!N15+'070202'!N15+'070201'!N15+'070101'!N15</f>
        <v>109012.88399999999</v>
      </c>
      <c r="O15" s="8">
        <f>'070808'!O15+'070806'!O15+'070804'!O15+'070803'!O15+'070802'!O15+'070401'!O15+'070202'!O15+'070201'!O15+'070101'!O15</f>
        <v>118317.356</v>
      </c>
      <c r="P15" s="8">
        <f>'070808'!P15+'070806'!P15+'070804'!P15+'070803'!P15+'070802'!P15+'070401'!P15+'070202'!P15+'070201'!P15+'070101'!P15</f>
        <v>0</v>
      </c>
      <c r="Q15" s="8">
        <f>'070808'!Q15+'070806'!Q15+'070804'!Q15+'070803'!Q15+'070802'!Q15+'070401'!Q15+'070202'!Q15+'070201'!Q15+'070101'!Q15</f>
        <v>118317.356</v>
      </c>
    </row>
    <row r="16" spans="1:17" s="30" customFormat="1" ht="15.75">
      <c r="A16" s="17">
        <v>2110</v>
      </c>
      <c r="B16" s="19" t="s">
        <v>8</v>
      </c>
      <c r="C16" s="8">
        <f>'070808'!C16+'070806'!C16+'070804'!C16+'070803'!C16+'070802'!C16+'070401'!C16+'070202'!C16+'070201'!C16+'070101'!C16</f>
        <v>38516.678</v>
      </c>
      <c r="D16" s="8">
        <f>'070808'!D16+'070806'!D16+'070804'!D16+'070803'!D16+'070802'!D16+'070401'!D16+'070202'!D16+'070201'!D16+'070101'!D16</f>
        <v>0</v>
      </c>
      <c r="E16" s="8">
        <f>'070808'!E16+'070806'!E16+'070804'!E16+'070803'!E16+'070802'!E16+'070401'!E16+'070202'!E16+'070201'!E16+'070101'!E16</f>
        <v>38516.678</v>
      </c>
      <c r="F16" s="8">
        <f>'070808'!F16+'070806'!F16+'070804'!F16+'070803'!F16+'070802'!F16+'070401'!F16+'070202'!F16+'070201'!F16+'070101'!F16</f>
        <v>59453.511999999995</v>
      </c>
      <c r="G16" s="8">
        <f>'070808'!G16+'070806'!G16+'070804'!G16+'070803'!G16+'070802'!G16+'070401'!G16+'070202'!G16+'070201'!G16+'070101'!G16</f>
        <v>0</v>
      </c>
      <c r="H16" s="8">
        <f>'070808'!H16+'070806'!H16+'070804'!H16+'070803'!H16+'070802'!H16+'070401'!H16+'070202'!H16+'070201'!H16+'070101'!H16</f>
        <v>59453.511999999995</v>
      </c>
      <c r="I16" s="8">
        <f>'070808'!I16+'070806'!I16+'070804'!I16+'070803'!I16+'070802'!I16+'070401'!I16+'070202'!I16+'070201'!I16+'070101'!I16</f>
        <v>80190.039</v>
      </c>
      <c r="J16" s="8">
        <f>'070808'!J16+'070806'!J16+'070804'!J16+'070803'!J16+'070802'!J16+'070401'!J16+'070202'!J16+'070201'!J16+'070101'!J16</f>
        <v>0</v>
      </c>
      <c r="K16" s="8">
        <f>'070808'!K16+'070806'!K16+'070804'!K16+'070803'!K16+'070802'!K16+'070401'!K16+'070202'!K16+'070201'!K16+'070101'!K16</f>
        <v>80190.039</v>
      </c>
      <c r="L16" s="8">
        <f>'070808'!L16+'070806'!L16+'070804'!L16+'070803'!L16+'070802'!L16+'070401'!L16+'070202'!L16+'070201'!L16+'070101'!L16</f>
        <v>89354.822</v>
      </c>
      <c r="M16" s="8">
        <f>'070808'!M16+'070806'!M16+'070804'!M16+'070803'!M16+'070802'!M16+'070401'!M16+'070202'!M16+'070201'!M16+'070101'!M16</f>
        <v>0</v>
      </c>
      <c r="N16" s="8">
        <f>'070808'!N16+'070806'!N16+'070804'!N16+'070803'!N16+'070802'!N16+'070401'!N16+'070202'!N16+'070201'!N16+'070101'!N16</f>
        <v>89354.822</v>
      </c>
      <c r="O16" s="8">
        <f>'070808'!O16+'070806'!O16+'070804'!O16+'070803'!O16+'070802'!O16+'070401'!O16+'070202'!O16+'070201'!O16+'070101'!O16</f>
        <v>96981.43900000001</v>
      </c>
      <c r="P16" s="8">
        <f>'070808'!P16+'070806'!P16+'070804'!P16+'070803'!P16+'070802'!P16+'070401'!P16+'070202'!P16+'070201'!P16+'070101'!P16</f>
        <v>0</v>
      </c>
      <c r="Q16" s="8">
        <f>'070808'!Q16+'070806'!Q16+'070804'!Q16+'070803'!Q16+'070802'!Q16+'070401'!Q16+'070202'!Q16+'070201'!Q16+'070101'!Q16</f>
        <v>96981.43900000001</v>
      </c>
    </row>
    <row r="17" spans="1:17" ht="15.75">
      <c r="A17" s="17">
        <v>2111</v>
      </c>
      <c r="B17" s="19" t="s">
        <v>9</v>
      </c>
      <c r="C17" s="8">
        <f>'070808'!C17+'070806'!C17+'070804'!C17+'070803'!C17+'070802'!C17+'070401'!C17+'070202'!C17+'070201'!C17+'070101'!C17</f>
        <v>38516.678</v>
      </c>
      <c r="D17" s="8">
        <f>'070808'!D17+'070806'!D17+'070804'!D17+'070803'!D17+'070802'!D17+'070401'!D17+'070202'!D17+'070201'!D17+'070101'!D17</f>
        <v>0</v>
      </c>
      <c r="E17" s="8">
        <f>'070808'!E17+'070806'!E17+'070804'!E17+'070803'!E17+'070802'!E17+'070401'!E17+'070202'!E17+'070201'!E17+'070101'!E17</f>
        <v>38516.678</v>
      </c>
      <c r="F17" s="8">
        <f>'070808'!F17+'070806'!F17+'070804'!F17+'070803'!F17+'070802'!F17+'070401'!F17+'070202'!F17+'070201'!F17+'070101'!F17</f>
        <v>59453.511999999995</v>
      </c>
      <c r="G17" s="8">
        <f>'070808'!G17+'070806'!G17+'070804'!G17+'070803'!G17+'070802'!G17+'070401'!G17+'070202'!G17+'070201'!G17+'070101'!G17</f>
        <v>0</v>
      </c>
      <c r="H17" s="8">
        <f>'070808'!H17+'070806'!H17+'070804'!H17+'070803'!H17+'070802'!H17+'070401'!H17+'070202'!H17+'070201'!H17+'070101'!H17</f>
        <v>59453.511999999995</v>
      </c>
      <c r="I17" s="8">
        <f>'070808'!I17+'070806'!I17+'070804'!I17+'070803'!I17+'070802'!I17+'070401'!I17+'070202'!I17+'070201'!I17+'070101'!I17</f>
        <v>80190.039</v>
      </c>
      <c r="J17" s="8">
        <f>'070808'!J17+'070806'!J17+'070804'!J17+'070803'!J17+'070802'!J17+'070401'!J17+'070202'!J17+'070201'!J17+'070101'!J17</f>
        <v>0</v>
      </c>
      <c r="K17" s="8">
        <f>'070808'!K17+'070806'!K17+'070804'!K17+'070803'!K17+'070802'!K17+'070401'!K17+'070202'!K17+'070201'!K17+'070101'!K17</f>
        <v>80190.039</v>
      </c>
      <c r="L17" s="8">
        <f>'070808'!L17+'070806'!L17+'070804'!L17+'070803'!L17+'070802'!L17+'070401'!L17+'070202'!L17+'070201'!L17+'070101'!L17</f>
        <v>89354.822</v>
      </c>
      <c r="M17" s="8">
        <f>'070808'!M17+'070806'!M17+'070804'!M17+'070803'!M17+'070802'!M17+'070401'!M17+'070202'!M17+'070201'!M17+'070101'!M17</f>
        <v>0</v>
      </c>
      <c r="N17" s="8">
        <f>'070808'!N17+'070806'!N17+'070804'!N17+'070803'!N17+'070802'!N17+'070401'!N17+'070202'!N17+'070201'!N17+'070101'!N17</f>
        <v>89354.822</v>
      </c>
      <c r="O17" s="8">
        <f>'070808'!O17+'070806'!O17+'070804'!O17+'070803'!O17+'070802'!O17+'070401'!O17+'070202'!O17+'070201'!O17+'070101'!O17</f>
        <v>96981.43900000001</v>
      </c>
      <c r="P17" s="8">
        <f>'070808'!P17+'070806'!P17+'070804'!P17+'070803'!P17+'070802'!P17+'070401'!P17+'070202'!P17+'070201'!P17+'070101'!P17</f>
        <v>0</v>
      </c>
      <c r="Q17" s="8">
        <f>'070808'!Q17+'070806'!Q17+'070804'!Q17+'070803'!Q17+'070802'!Q17+'070401'!Q17+'070202'!Q17+'070201'!Q17+'070101'!Q17</f>
        <v>96981.43900000001</v>
      </c>
    </row>
    <row r="18" spans="1:17" s="30" customFormat="1" ht="15.75">
      <c r="A18" s="17">
        <v>2112</v>
      </c>
      <c r="B18" s="19" t="s">
        <v>10</v>
      </c>
      <c r="C18" s="8">
        <f>'070808'!C18+'070806'!C18+'070804'!C18+'070803'!C18+'070802'!C18+'070401'!C18+'070202'!C18+'070201'!C18+'070101'!C18</f>
        <v>0</v>
      </c>
      <c r="D18" s="8">
        <f>'070808'!D18+'070806'!D18+'070804'!D18+'070803'!D18+'070802'!D18+'070401'!D18+'070202'!D18+'070201'!D18+'070101'!D18</f>
        <v>0</v>
      </c>
      <c r="E18" s="8">
        <f>'070808'!E18+'070806'!E18+'070804'!E18+'070803'!E18+'070802'!E18+'070401'!E18+'070202'!E18+'070201'!E18+'070101'!E18</f>
        <v>0</v>
      </c>
      <c r="F18" s="8">
        <f>'070808'!F18+'070806'!F18+'070804'!F18+'070803'!F18+'070802'!F18+'070401'!F18+'070202'!F18+'070201'!F18+'070101'!F18</f>
        <v>0</v>
      </c>
      <c r="G18" s="8">
        <f>'070808'!G18+'070806'!G18+'070804'!G18+'070803'!G18+'070802'!G18+'070401'!G18+'070202'!G18+'070201'!G18+'070101'!G18</f>
        <v>0</v>
      </c>
      <c r="H18" s="8">
        <f>'070808'!H18+'070806'!H18+'070804'!H18+'070803'!H18+'070802'!H18+'070401'!H18+'070202'!H18+'070201'!H18+'070101'!H18</f>
        <v>0</v>
      </c>
      <c r="I18" s="8">
        <f>'070808'!I18+'070806'!I18+'070804'!I18+'070803'!I18+'070802'!I18+'070401'!I18+'070202'!I18+'070201'!I18+'070101'!I18</f>
        <v>0</v>
      </c>
      <c r="J18" s="8">
        <f>'070808'!J18+'070806'!J18+'070804'!J18+'070803'!J18+'070802'!J18+'070401'!J18+'070202'!J18+'070201'!J18+'070101'!J18</f>
        <v>0</v>
      </c>
      <c r="K18" s="8">
        <f>'070808'!K18+'070806'!K18+'070804'!K18+'070803'!K18+'070802'!K18+'070401'!K18+'070202'!K18+'070201'!K18+'070101'!K18</f>
        <v>0</v>
      </c>
      <c r="L18" s="8">
        <f>'070808'!L18+'070806'!L18+'070804'!L18+'070803'!L18+'070802'!L18+'070401'!L18+'070202'!L18+'070201'!L18+'070101'!L18</f>
        <v>0</v>
      </c>
      <c r="M18" s="8">
        <f>'070808'!M18+'070806'!M18+'070804'!M18+'070803'!M18+'070802'!M18+'070401'!M18+'070202'!M18+'070201'!M18+'070101'!M18</f>
        <v>0</v>
      </c>
      <c r="N18" s="8">
        <f>'070808'!N18+'070806'!N18+'070804'!N18+'070803'!N18+'070802'!N18+'070401'!N18+'070202'!N18+'070201'!N18+'070101'!N18</f>
        <v>0</v>
      </c>
      <c r="O18" s="8">
        <f>'070808'!O18+'070806'!O18+'070804'!O18+'070803'!O18+'070802'!O18+'070401'!O18+'070202'!O18+'070201'!O18+'070101'!O18</f>
        <v>0</v>
      </c>
      <c r="P18" s="8">
        <f>'070808'!P18+'070806'!P18+'070804'!P18+'070803'!P18+'070802'!P18+'070401'!P18+'070202'!P18+'070201'!P18+'070101'!P18</f>
        <v>0</v>
      </c>
      <c r="Q18" s="8">
        <f>'070808'!Q18+'070806'!Q18+'070804'!Q18+'070803'!Q18+'070802'!Q18+'070401'!Q18+'070202'!Q18+'070201'!Q18+'070101'!Q18</f>
        <v>0</v>
      </c>
    </row>
    <row r="19" spans="1:17" s="30" customFormat="1" ht="15.75">
      <c r="A19" s="17">
        <v>2120</v>
      </c>
      <c r="B19" s="19" t="s">
        <v>11</v>
      </c>
      <c r="C19" s="8">
        <f>'070808'!C19+'070806'!C19+'070804'!C19+'070803'!C19+'070802'!C19+'070401'!C19+'070202'!C19+'070201'!C19+'070101'!C19</f>
        <v>14157.879000000003</v>
      </c>
      <c r="D19" s="8">
        <f>'070808'!D19+'070806'!D19+'070804'!D19+'070803'!D19+'070802'!D19+'070401'!D19+'070202'!D19+'070201'!D19+'070101'!D19</f>
        <v>0</v>
      </c>
      <c r="E19" s="8">
        <f>'070808'!E19+'070806'!E19+'070804'!E19+'070803'!E19+'070802'!E19+'070401'!E19+'070202'!E19+'070201'!E19+'070101'!E19</f>
        <v>14157.879000000003</v>
      </c>
      <c r="F19" s="8">
        <f>'070808'!F19+'070806'!F19+'070804'!F19+'070803'!F19+'070802'!F19+'070401'!F19+'070202'!F19+'070201'!F19+'070101'!F19</f>
        <v>13079.771999999997</v>
      </c>
      <c r="G19" s="8">
        <f>'070808'!G19+'070806'!G19+'070804'!G19+'070803'!G19+'070802'!G19+'070401'!G19+'070202'!G19+'070201'!G19+'070101'!G19</f>
        <v>0</v>
      </c>
      <c r="H19" s="8">
        <f>'070808'!H19+'070806'!H19+'070804'!H19+'070803'!H19+'070802'!H19+'070401'!H19+'070202'!H19+'070201'!H19+'070101'!H19</f>
        <v>13079.771999999997</v>
      </c>
      <c r="I19" s="8">
        <f>'070808'!I19+'070806'!I19+'070804'!I19+'070803'!I19+'070802'!I19+'070401'!I19+'070202'!I19+'070201'!I19+'070101'!I19</f>
        <v>17641.809999999998</v>
      </c>
      <c r="J19" s="8">
        <f>'070808'!J19+'070806'!J19+'070804'!J19+'070803'!J19+'070802'!J19+'070401'!J19+'070202'!J19+'070201'!J19+'070101'!J19</f>
        <v>0</v>
      </c>
      <c r="K19" s="8">
        <f>'070808'!K19+'070806'!K19+'070804'!K19+'070803'!K19+'070802'!K19+'070401'!K19+'070202'!K19+'070201'!K19+'070101'!K19</f>
        <v>17641.809999999998</v>
      </c>
      <c r="L19" s="8">
        <f>'070808'!L19+'070806'!L19+'070804'!L19+'070803'!L19+'070802'!L19+'070401'!L19+'070202'!L19+'070201'!L19+'070101'!L19</f>
        <v>19658.061999999998</v>
      </c>
      <c r="M19" s="8">
        <f>'070808'!M19+'070806'!M19+'070804'!M19+'070803'!M19+'070802'!M19+'070401'!M19+'070202'!M19+'070201'!M19+'070101'!M19</f>
        <v>0</v>
      </c>
      <c r="N19" s="8">
        <f>'070808'!N19+'070806'!N19+'070804'!N19+'070803'!N19+'070802'!N19+'070401'!N19+'070202'!N19+'070201'!N19+'070101'!N19</f>
        <v>19658.061999999998</v>
      </c>
      <c r="O19" s="8">
        <f>'070808'!O19+'070806'!O19+'070804'!O19+'070803'!O19+'070802'!O19+'070401'!O19+'070202'!O19+'070201'!O19+'070101'!O19</f>
        <v>21335.917</v>
      </c>
      <c r="P19" s="8">
        <f>'070808'!P19+'070806'!P19+'070804'!P19+'070803'!P19+'070802'!P19+'070401'!P19+'070202'!P19+'070201'!P19+'070101'!P19</f>
        <v>0</v>
      </c>
      <c r="Q19" s="8">
        <f>'070808'!Q19+'070806'!Q19+'070804'!Q19+'070803'!Q19+'070802'!Q19+'070401'!Q19+'070202'!Q19+'070201'!Q19+'070101'!Q19</f>
        <v>21335.917</v>
      </c>
    </row>
    <row r="20" spans="1:17" ht="15.75">
      <c r="A20" s="16">
        <v>2200</v>
      </c>
      <c r="B20" s="18" t="s">
        <v>12</v>
      </c>
      <c r="C20" s="8">
        <f>'070808'!C20+'070806'!C20+'070804'!C20+'070803'!C20+'070802'!C20+'070401'!C20+'070202'!C20+'070201'!C20+'070101'!C20</f>
        <v>27978.706999999995</v>
      </c>
      <c r="D20" s="8">
        <f>'070808'!D20+'070806'!D20+'070804'!D20+'070803'!D20+'070802'!D20+'070401'!D20+'070202'!D20+'070201'!D20+'070101'!D20</f>
        <v>0</v>
      </c>
      <c r="E20" s="8">
        <f>'070808'!E20+'070806'!E20+'070804'!E20+'070803'!E20+'070802'!E20+'070401'!E20+'070202'!E20+'070201'!E20+'070101'!E20</f>
        <v>27978.706999999995</v>
      </c>
      <c r="F20" s="8">
        <f>'070808'!F20+'070806'!F20+'070804'!F20+'070803'!F20+'070802'!F20+'070401'!F20+'070202'!F20+'070201'!F20+'070101'!F20</f>
        <v>36997.486</v>
      </c>
      <c r="G20" s="8">
        <f>'070808'!G20+'070806'!G20+'070804'!G20+'070803'!G20+'070802'!G20+'070401'!G20+'070202'!G20+'070201'!G20+'070101'!G20</f>
        <v>0</v>
      </c>
      <c r="H20" s="8">
        <f>'070808'!H20+'070806'!H20+'070804'!H20+'070803'!H20+'070802'!H20+'070401'!H20+'070202'!H20+'070201'!H20+'070101'!H20</f>
        <v>36997.486</v>
      </c>
      <c r="I20" s="8">
        <f>'070808'!I20+'070806'!I20+'070804'!I20+'070803'!I20+'070802'!I20+'070401'!I20+'070202'!I20+'070201'!I20+'070101'!I20</f>
        <v>41710.707</v>
      </c>
      <c r="J20" s="8">
        <f>'070808'!J20+'070806'!J20+'070804'!J20+'070803'!J20+'070802'!J20+'070401'!J20+'070202'!J20+'070201'!J20+'070101'!J20</f>
        <v>0</v>
      </c>
      <c r="K20" s="8">
        <f>'070808'!K20+'070806'!K20+'070804'!K20+'070803'!K20+'070802'!K20+'070401'!K20+'070202'!K20+'070201'!K20+'070101'!K20</f>
        <v>41710.707</v>
      </c>
      <c r="L20" s="8">
        <f>'070808'!L20+'070806'!L20+'070804'!L20+'070803'!L20+'070802'!L20+'070401'!L20+'070202'!L20+'070201'!L20+'070101'!L20</f>
        <v>44140.793000000005</v>
      </c>
      <c r="M20" s="8">
        <f>'070808'!M20+'070806'!M20+'070804'!M20+'070803'!M20+'070802'!M20+'070401'!M20+'070202'!M20+'070201'!M20+'070101'!M20</f>
        <v>0</v>
      </c>
      <c r="N20" s="8">
        <f>'070808'!N20+'070806'!N20+'070804'!N20+'070803'!N20+'070802'!N20+'070401'!N20+'070202'!N20+'070201'!N20+'070101'!N20</f>
        <v>44140.793000000005</v>
      </c>
      <c r="O20" s="8">
        <f>'070808'!O20+'070806'!O20+'070804'!O20+'070803'!O20+'070802'!O20+'070401'!O20+'070202'!O20+'070201'!O20+'070101'!O20</f>
        <v>46436.113</v>
      </c>
      <c r="P20" s="8">
        <f>'070808'!P20+'070806'!P20+'070804'!P20+'070803'!P20+'070802'!P20+'070401'!P20+'070202'!P20+'070201'!P20+'070101'!P20</f>
        <v>0</v>
      </c>
      <c r="Q20" s="8">
        <f>'070808'!Q20+'070806'!Q20+'070804'!Q20+'070803'!Q20+'070802'!Q20+'070401'!Q20+'070202'!Q20+'070201'!Q20+'070101'!Q20</f>
        <v>46436.113</v>
      </c>
    </row>
    <row r="21" spans="1:17" ht="15.75">
      <c r="A21" s="17">
        <v>2210</v>
      </c>
      <c r="B21" s="19" t="s">
        <v>13</v>
      </c>
      <c r="C21" s="8">
        <f>'070808'!C21+'070806'!C21+'070804'!C21+'070803'!C21+'070802'!C21+'070401'!C21+'070202'!C21+'070201'!C21+'070101'!C21</f>
        <v>908.9259999999999</v>
      </c>
      <c r="D21" s="8">
        <f>'070808'!D21+'070806'!D21+'070804'!D21+'070803'!D21+'070802'!D21+'070401'!D21+'070202'!D21+'070201'!D21+'070101'!D21</f>
        <v>0</v>
      </c>
      <c r="E21" s="8">
        <f>'070808'!E21+'070806'!E21+'070804'!E21+'070803'!E21+'070802'!E21+'070401'!E21+'070202'!E21+'070201'!E21+'070101'!E21</f>
        <v>908.9259999999999</v>
      </c>
      <c r="F21" s="8">
        <f>'070808'!F21+'070806'!F21+'070804'!F21+'070803'!F21+'070802'!F21+'070401'!F21+'070202'!F21+'070201'!F21+'070101'!F21</f>
        <v>202.356</v>
      </c>
      <c r="G21" s="8">
        <f>'070808'!G21+'070806'!G21+'070804'!G21+'070803'!G21+'070802'!G21+'070401'!G21+'070202'!G21+'070201'!G21+'070101'!G21</f>
        <v>0</v>
      </c>
      <c r="H21" s="8">
        <f>'070808'!H21+'070806'!H21+'070804'!H21+'070803'!H21+'070802'!H21+'070401'!H21+'070202'!H21+'070201'!H21+'070101'!H21</f>
        <v>202.356</v>
      </c>
      <c r="I21" s="8">
        <f>'070808'!I21+'070806'!I21+'070804'!I21+'070803'!I21+'070802'!I21+'070401'!I21+'070202'!I21+'070201'!I21+'070101'!I21</f>
        <v>1920.3539999999998</v>
      </c>
      <c r="J21" s="8">
        <f>'070808'!J21+'070806'!J21+'070804'!J21+'070803'!J21+'070802'!J21+'070401'!J21+'070202'!J21+'070201'!J21+'070101'!J21</f>
        <v>0</v>
      </c>
      <c r="K21" s="8">
        <f>'070808'!K21+'070806'!K21+'070804'!K21+'070803'!K21+'070802'!K21+'070401'!K21+'070202'!K21+'070201'!K21+'070101'!K21</f>
        <v>1920.3539999999998</v>
      </c>
      <c r="L21" s="8">
        <f>'070808'!L21+'070806'!L21+'070804'!L21+'070803'!L21+'070802'!L21+'070401'!L21+'070202'!L21+'070201'!L21+'070101'!L21</f>
        <v>2025.974</v>
      </c>
      <c r="M21" s="8">
        <f>'070808'!M21+'070806'!M21+'070804'!M21+'070803'!M21+'070802'!M21+'070401'!M21+'070202'!M21+'070201'!M21+'070101'!M21</f>
        <v>0</v>
      </c>
      <c r="N21" s="8">
        <f>'070808'!N21+'070806'!N21+'070804'!N21+'070803'!N21+'070802'!N21+'070401'!N21+'070202'!N21+'070201'!N21+'070101'!N21</f>
        <v>2025.974</v>
      </c>
      <c r="O21" s="8">
        <f>'070808'!O21+'070806'!O21+'070804'!O21+'070803'!O21+'070802'!O21+'070401'!O21+'070202'!O21+'070201'!O21+'070101'!O21</f>
        <v>2131.3239999999996</v>
      </c>
      <c r="P21" s="8">
        <f>'070808'!P21+'070806'!P21+'070804'!P21+'070803'!P21+'070802'!P21+'070401'!P21+'070202'!P21+'070201'!P21+'070101'!P21</f>
        <v>0</v>
      </c>
      <c r="Q21" s="8">
        <f>'070808'!Q21+'070806'!Q21+'070804'!Q21+'070803'!Q21+'070802'!Q21+'070401'!Q21+'070202'!Q21+'070201'!Q21+'070101'!Q21</f>
        <v>2131.3239999999996</v>
      </c>
    </row>
    <row r="22" spans="1:17" ht="15.75">
      <c r="A22" s="17">
        <v>2220</v>
      </c>
      <c r="B22" s="19" t="s">
        <v>14</v>
      </c>
      <c r="C22" s="8">
        <f>'070808'!C22+'070806'!C22+'070804'!C22+'070803'!C22+'070802'!C22+'070401'!C22+'070202'!C22+'070201'!C22+'070101'!C22</f>
        <v>25.481</v>
      </c>
      <c r="D22" s="8">
        <f>'070808'!D22+'070806'!D22+'070804'!D22+'070803'!D22+'070802'!D22+'070401'!D22+'070202'!D22+'070201'!D22+'070101'!D22</f>
        <v>0</v>
      </c>
      <c r="E22" s="8">
        <f>'070808'!E22+'070806'!E22+'070804'!E22+'070803'!E22+'070802'!E22+'070401'!E22+'070202'!E22+'070201'!E22+'070101'!E22</f>
        <v>25.481</v>
      </c>
      <c r="F22" s="8">
        <f>'070808'!F22+'070806'!F22+'070804'!F22+'070803'!F22+'070802'!F22+'070401'!F22+'070202'!F22+'070201'!F22+'070101'!F22</f>
        <v>28.45</v>
      </c>
      <c r="G22" s="8">
        <f>'070808'!G22+'070806'!G22+'070804'!G22+'070803'!G22+'070802'!G22+'070401'!G22+'070202'!G22+'070201'!G22+'070101'!G22</f>
        <v>0</v>
      </c>
      <c r="H22" s="8">
        <f>'070808'!H22+'070806'!H22+'070804'!H22+'070803'!H22+'070802'!H22+'070401'!H22+'070202'!H22+'070201'!H22+'070101'!H22</f>
        <v>28.45</v>
      </c>
      <c r="I22" s="8">
        <f>'070808'!I22+'070806'!I22+'070804'!I22+'070803'!I22+'070802'!I22+'070401'!I22+'070202'!I22+'070201'!I22+'070101'!I22</f>
        <v>30.754</v>
      </c>
      <c r="J22" s="8">
        <f>'070808'!J22+'070806'!J22+'070804'!J22+'070803'!J22+'070802'!J22+'070401'!J22+'070202'!J22+'070201'!J22+'070101'!J22</f>
        <v>0</v>
      </c>
      <c r="K22" s="8">
        <f>'070808'!K22+'070806'!K22+'070804'!K22+'070803'!K22+'070802'!K22+'070401'!K22+'070202'!K22+'070201'!K22+'070101'!K22</f>
        <v>30.754</v>
      </c>
      <c r="L22" s="8">
        <f>'070808'!L22+'070806'!L22+'070804'!L22+'070803'!L22+'070802'!L22+'070401'!L22+'070202'!L22+'070201'!L22+'070101'!L22</f>
        <v>32.445</v>
      </c>
      <c r="M22" s="8">
        <f>'070808'!M22+'070806'!M22+'070804'!M22+'070803'!M22+'070802'!M22+'070401'!M22+'070202'!M22+'070201'!M22+'070101'!M22</f>
        <v>0</v>
      </c>
      <c r="N22" s="8">
        <f>'070808'!N22+'070806'!N22+'070804'!N22+'070803'!N22+'070802'!N22+'070401'!N22+'070202'!N22+'070201'!N22+'070101'!N22</f>
        <v>32.445</v>
      </c>
      <c r="O22" s="8">
        <f>'070808'!O22+'070806'!O22+'070804'!O22+'070803'!O22+'070802'!O22+'070401'!O22+'070202'!O22+'070201'!O22+'070101'!O22</f>
        <v>34.132</v>
      </c>
      <c r="P22" s="8">
        <f>'070808'!P22+'070806'!P22+'070804'!P22+'070803'!P22+'070802'!P22+'070401'!P22+'070202'!P22+'070201'!P22+'070101'!P22</f>
        <v>0</v>
      </c>
      <c r="Q22" s="8">
        <f>'070808'!Q22+'070806'!Q22+'070804'!Q22+'070803'!Q22+'070802'!Q22+'070401'!Q22+'070202'!Q22+'070201'!Q22+'070101'!Q22</f>
        <v>34.132</v>
      </c>
    </row>
    <row r="23" spans="1:17" ht="15.75">
      <c r="A23" s="17">
        <v>2230</v>
      </c>
      <c r="B23" s="19" t="s">
        <v>15</v>
      </c>
      <c r="C23" s="8">
        <f>'070808'!C23+'070806'!C23+'070804'!C23+'070803'!C23+'070802'!C23+'070401'!C23+'070202'!C23+'070201'!C23+'070101'!C23</f>
        <v>15563.258999999998</v>
      </c>
      <c r="D23" s="8">
        <f>'070808'!D23+'070806'!D23+'070804'!D23+'070803'!D23+'070802'!D23+'070401'!D23+'070202'!D23+'070201'!D23+'070101'!D23</f>
        <v>0</v>
      </c>
      <c r="E23" s="8">
        <f>'070808'!E23+'070806'!E23+'070804'!E23+'070803'!E23+'070802'!E23+'070401'!E23+'070202'!E23+'070201'!E23+'070101'!E23</f>
        <v>15563.258999999998</v>
      </c>
      <c r="F23" s="8">
        <f>'070808'!F23+'070806'!F23+'070804'!F23+'070803'!F23+'070802'!F23+'070401'!F23+'070202'!F23+'070201'!F23+'070101'!F23</f>
        <v>20765.339</v>
      </c>
      <c r="G23" s="8">
        <f>'070808'!G23+'070806'!G23+'070804'!G23+'070803'!G23+'070802'!G23+'070401'!G23+'070202'!G23+'070201'!G23+'070101'!G23</f>
        <v>0</v>
      </c>
      <c r="H23" s="8">
        <f>'070808'!H23+'070806'!H23+'070804'!H23+'070803'!H23+'070802'!H23+'070401'!H23+'070202'!H23+'070201'!H23+'070101'!H23</f>
        <v>20765.339</v>
      </c>
      <c r="I23" s="8">
        <f>'070808'!I23+'070806'!I23+'070804'!I23+'070803'!I23+'070802'!I23+'070401'!I23+'070202'!I23+'070201'!I23+'070101'!I23</f>
        <v>23633.167</v>
      </c>
      <c r="J23" s="8">
        <f>'070808'!J23+'070806'!J23+'070804'!J23+'070803'!J23+'070802'!J23+'070401'!J23+'070202'!J23+'070201'!J23+'070101'!J23</f>
        <v>0</v>
      </c>
      <c r="K23" s="8">
        <f>'070808'!K23+'070806'!K23+'070804'!K23+'070803'!K23+'070802'!K23+'070401'!K23+'070202'!K23+'070201'!K23+'070101'!K23</f>
        <v>23633.167</v>
      </c>
      <c r="L23" s="8">
        <f>'070808'!L23+'070806'!L23+'070804'!L23+'070803'!L23+'070802'!L23+'070401'!L23+'070202'!L23+'070201'!L23+'070101'!L23</f>
        <v>24932.992</v>
      </c>
      <c r="M23" s="8">
        <f>'070808'!M23+'070806'!M23+'070804'!M23+'070803'!M23+'070802'!M23+'070401'!M23+'070202'!M23+'070201'!M23+'070101'!M23</f>
        <v>0</v>
      </c>
      <c r="N23" s="8">
        <f>'070808'!N23+'070806'!N23+'070804'!N23+'070803'!N23+'070802'!N23+'070401'!N23+'070202'!N23+'070201'!N23+'070101'!N23</f>
        <v>24932.992</v>
      </c>
      <c r="O23" s="8">
        <f>'070808'!O23+'070806'!O23+'070804'!O23+'070803'!O23+'070802'!O23+'070401'!O23+'070202'!O23+'070201'!O23+'070101'!O23</f>
        <v>26229.506999999998</v>
      </c>
      <c r="P23" s="8">
        <f>'070808'!P23+'070806'!P23+'070804'!P23+'070803'!P23+'070802'!P23+'070401'!P23+'070202'!P23+'070201'!P23+'070101'!P23</f>
        <v>0</v>
      </c>
      <c r="Q23" s="8">
        <f>'070808'!Q23+'070806'!Q23+'070804'!Q23+'070803'!Q23+'070802'!Q23+'070401'!Q23+'070202'!Q23+'070201'!Q23+'070101'!Q23</f>
        <v>26229.506999999998</v>
      </c>
    </row>
    <row r="24" spans="1:17" ht="15.75">
      <c r="A24" s="17">
        <v>2240</v>
      </c>
      <c r="B24" s="19" t="s">
        <v>16</v>
      </c>
      <c r="C24" s="8">
        <f>'070808'!C24+'070806'!C24+'070804'!C24+'070803'!C24+'070802'!C24+'070401'!C24+'070202'!C24+'070201'!C24+'070101'!C24</f>
        <v>1836.158</v>
      </c>
      <c r="D24" s="8">
        <f>'070808'!D24+'070806'!D24+'070804'!D24+'070803'!D24+'070802'!D24+'070401'!D24+'070202'!D24+'070201'!D24+'070101'!D24</f>
        <v>0</v>
      </c>
      <c r="E24" s="8">
        <f>'070808'!E24+'070806'!E24+'070804'!E24+'070803'!E24+'070802'!E24+'070401'!E24+'070202'!E24+'070201'!E24+'070101'!E24</f>
        <v>1836.158</v>
      </c>
      <c r="F24" s="8">
        <f>'070808'!F24+'070806'!F24+'070804'!F24+'070803'!F24+'070802'!F24+'070401'!F24+'070202'!F24+'070201'!F24+'070101'!F24</f>
        <v>929.446</v>
      </c>
      <c r="G24" s="8">
        <f>'070808'!G24+'070806'!G24+'070804'!G24+'070803'!G24+'070802'!G24+'070401'!G24+'070202'!G24+'070201'!G24+'070101'!G24</f>
        <v>0</v>
      </c>
      <c r="H24" s="8">
        <f>'070808'!H24+'070806'!H24+'070804'!H24+'070803'!H24+'070802'!H24+'070401'!H24+'070202'!H24+'070201'!H24+'070101'!H24</f>
        <v>929.446</v>
      </c>
      <c r="I24" s="8">
        <f>'070808'!I24+'070806'!I24+'070804'!I24+'070803'!I24+'070802'!I24+'070401'!I24+'070202'!I24+'070201'!I24+'070101'!I24</f>
        <v>6214.438</v>
      </c>
      <c r="J24" s="8">
        <f>'070808'!J24+'070806'!J24+'070804'!J24+'070803'!J24+'070802'!J24+'070401'!J24+'070202'!J24+'070201'!J24+'070101'!J24</f>
        <v>0</v>
      </c>
      <c r="K24" s="8">
        <f>'070808'!K24+'070806'!K24+'070804'!K24+'070803'!K24+'070802'!K24+'070401'!K24+'070202'!K24+'070201'!K24+'070101'!K24</f>
        <v>6214.438</v>
      </c>
      <c r="L24" s="8">
        <f>'070808'!L24+'070806'!L24+'070804'!L24+'070803'!L24+'070802'!L24+'070401'!L24+'070202'!L24+'070201'!L24+'070101'!L24</f>
        <v>6556.231</v>
      </c>
      <c r="M24" s="8">
        <f>'070808'!M24+'070806'!M24+'070804'!M24+'070803'!M24+'070802'!M24+'070401'!M24+'070202'!M24+'070201'!M24+'070101'!M24</f>
        <v>0</v>
      </c>
      <c r="N24" s="8">
        <f>'070808'!N24+'070806'!N24+'070804'!N24+'070803'!N24+'070802'!N24+'070401'!N24+'070202'!N24+'070201'!N24+'070101'!N24</f>
        <v>6556.231</v>
      </c>
      <c r="O24" s="8">
        <f>'070808'!O24+'070806'!O24+'070804'!O24+'070803'!O24+'070802'!O24+'070401'!O24+'070202'!O24+'070201'!O24+'070101'!O24</f>
        <v>6897.156000000001</v>
      </c>
      <c r="P24" s="8">
        <f>'070808'!P24+'070806'!P24+'070804'!P24+'070803'!P24+'070802'!P24+'070401'!P24+'070202'!P24+'070201'!P24+'070101'!P24</f>
        <v>0</v>
      </c>
      <c r="Q24" s="8">
        <f>'070808'!Q24+'070806'!Q24+'070804'!Q24+'070803'!Q24+'070802'!Q24+'070401'!Q24+'070202'!Q24+'070201'!Q24+'070101'!Q24</f>
        <v>6897.156000000001</v>
      </c>
    </row>
    <row r="25" spans="1:17" s="30" customFormat="1" ht="15.75">
      <c r="A25" s="17">
        <v>2250</v>
      </c>
      <c r="B25" s="19" t="s">
        <v>17</v>
      </c>
      <c r="C25" s="8">
        <f>'070808'!C25+'070806'!C25+'070804'!C25+'070803'!C25+'070802'!C25+'070401'!C25+'070202'!C25+'070201'!C25+'070101'!C25</f>
        <v>10.359</v>
      </c>
      <c r="D25" s="8">
        <f>'070808'!D25+'070806'!D25+'070804'!D25+'070803'!D25+'070802'!D25+'070401'!D25+'070202'!D25+'070201'!D25+'070101'!D25</f>
        <v>0</v>
      </c>
      <c r="E25" s="8">
        <f>'070808'!E25+'070806'!E25+'070804'!E25+'070803'!E25+'070802'!E25+'070401'!E25+'070202'!E25+'070201'!E25+'070101'!E25</f>
        <v>10.359</v>
      </c>
      <c r="F25" s="8">
        <f>'070808'!F25+'070806'!F25+'070804'!F25+'070803'!F25+'070802'!F25+'070401'!F25+'070202'!F25+'070201'!F25+'070101'!F25</f>
        <v>6.245</v>
      </c>
      <c r="G25" s="8">
        <f>'070808'!G25+'070806'!G25+'070804'!G25+'070803'!G25+'070802'!G25+'070401'!G25+'070202'!G25+'070201'!G25+'070101'!G25</f>
        <v>0</v>
      </c>
      <c r="H25" s="8">
        <f>'070808'!H25+'070806'!H25+'070804'!H25+'070803'!H25+'070802'!H25+'070401'!H25+'070202'!H25+'070201'!H25+'070101'!H25</f>
        <v>6.245</v>
      </c>
      <c r="I25" s="8">
        <f>'070808'!I25+'070806'!I25+'070804'!I25+'070803'!I25+'070802'!I25+'070401'!I25+'070202'!I25+'070201'!I25+'070101'!I25</f>
        <v>16.2</v>
      </c>
      <c r="J25" s="8">
        <f>'070808'!J25+'070806'!J25+'070804'!J25+'070803'!J25+'070802'!J25+'070401'!J25+'070202'!J25+'070201'!J25+'070101'!J25</f>
        <v>0</v>
      </c>
      <c r="K25" s="8">
        <f>'070808'!K25+'070806'!K25+'070804'!K25+'070803'!K25+'070802'!K25+'070401'!K25+'070202'!K25+'070201'!K25+'070101'!K25</f>
        <v>16.2</v>
      </c>
      <c r="L25" s="8">
        <f>'070808'!L25+'070806'!L25+'070804'!L25+'070803'!L25+'070802'!L25+'070401'!L25+'070202'!L25+'070201'!L25+'070101'!L25</f>
        <v>17.091</v>
      </c>
      <c r="M25" s="8">
        <f>'070808'!M25+'070806'!M25+'070804'!M25+'070803'!M25+'070802'!M25+'070401'!M25+'070202'!M25+'070201'!M25+'070101'!M25</f>
        <v>0</v>
      </c>
      <c r="N25" s="8">
        <f>'070808'!N25+'070806'!N25+'070804'!N25+'070803'!N25+'070802'!N25+'070401'!N25+'070202'!N25+'070201'!N25+'070101'!N25</f>
        <v>17.091</v>
      </c>
      <c r="O25" s="8">
        <f>'070808'!O25+'070806'!O25+'070804'!O25+'070803'!O25+'070802'!O25+'070401'!O25+'070202'!O25+'070201'!O25+'070101'!O25</f>
        <v>17.98</v>
      </c>
      <c r="P25" s="8">
        <f>'070808'!P25+'070806'!P25+'070804'!P25+'070803'!P25+'070802'!P25+'070401'!P25+'070202'!P25+'070201'!P25+'070101'!P25</f>
        <v>0</v>
      </c>
      <c r="Q25" s="8">
        <f>'070808'!Q25+'070806'!Q25+'070804'!Q25+'070803'!Q25+'070802'!Q25+'070401'!Q25+'070202'!Q25+'070201'!Q25+'070101'!Q25</f>
        <v>17.98</v>
      </c>
    </row>
    <row r="26" spans="1:17" s="30" customFormat="1" ht="15.75">
      <c r="A26" s="17">
        <v>2260</v>
      </c>
      <c r="B26" s="19" t="s">
        <v>18</v>
      </c>
      <c r="C26" s="8">
        <f>'070808'!C26+'070806'!C26+'070804'!C26+'070803'!C26+'070802'!C26+'070401'!C26+'070202'!C26+'070201'!C26+'070101'!C26</f>
        <v>0</v>
      </c>
      <c r="D26" s="8">
        <f>'070808'!D26+'070806'!D26+'070804'!D26+'070803'!D26+'070802'!D26+'070401'!D26+'070202'!D26+'070201'!D26+'070101'!D26</f>
        <v>0</v>
      </c>
      <c r="E26" s="8">
        <f>'070808'!E26+'070806'!E26+'070804'!E26+'070803'!E26+'070802'!E26+'070401'!E26+'070202'!E26+'070201'!E26+'070101'!E26</f>
        <v>0</v>
      </c>
      <c r="F26" s="8">
        <f>'070808'!F26+'070806'!F26+'070804'!F26+'070803'!F26+'070802'!F26+'070401'!F26+'070202'!F26+'070201'!F26+'070101'!F26</f>
        <v>0</v>
      </c>
      <c r="G26" s="8">
        <f>'070808'!G26+'070806'!G26+'070804'!G26+'070803'!G26+'070802'!G26+'070401'!G26+'070202'!G26+'070201'!G26+'070101'!G26</f>
        <v>0</v>
      </c>
      <c r="H26" s="8">
        <f>'070808'!H26+'070806'!H26+'070804'!H26+'070803'!H26+'070802'!H26+'070401'!H26+'070202'!H26+'070201'!H26+'070101'!H26</f>
        <v>0</v>
      </c>
      <c r="I26" s="8">
        <f>'070808'!I26+'070806'!I26+'070804'!I26+'070803'!I26+'070802'!I26+'070401'!I26+'070202'!I26+'070201'!I26+'070101'!I26</f>
        <v>0</v>
      </c>
      <c r="J26" s="8">
        <f>'070808'!J26+'070806'!J26+'070804'!J26+'070803'!J26+'070802'!J26+'070401'!J26+'070202'!J26+'070201'!J26+'070101'!J26</f>
        <v>0</v>
      </c>
      <c r="K26" s="8">
        <f>'070808'!K26+'070806'!K26+'070804'!K26+'070803'!K26+'070802'!K26+'070401'!K26+'070202'!K26+'070201'!K26+'070101'!K26</f>
        <v>0</v>
      </c>
      <c r="L26" s="8">
        <f>'070808'!L26+'070806'!L26+'070804'!L26+'070803'!L26+'070802'!L26+'070401'!L26+'070202'!L26+'070201'!L26+'070101'!L26</f>
        <v>0</v>
      </c>
      <c r="M26" s="8">
        <f>'070808'!M26+'070806'!M26+'070804'!M26+'070803'!M26+'070802'!M26+'070401'!M26+'070202'!M26+'070201'!M26+'070101'!M26</f>
        <v>0</v>
      </c>
      <c r="N26" s="8">
        <f>'070808'!N26+'070806'!N26+'070804'!N26+'070803'!N26+'070802'!N26+'070401'!N26+'070202'!N26+'070201'!N26+'070101'!N26</f>
        <v>0</v>
      </c>
      <c r="O26" s="8">
        <f>'070808'!O26+'070806'!O26+'070804'!O26+'070803'!O26+'070802'!O26+'070401'!O26+'070202'!O26+'070201'!O26+'070101'!O26</f>
        <v>0</v>
      </c>
      <c r="P26" s="8">
        <f>'070808'!P26+'070806'!P26+'070804'!P26+'070803'!P26+'070802'!P26+'070401'!P26+'070202'!P26+'070201'!P26+'070101'!P26</f>
        <v>0</v>
      </c>
      <c r="Q26" s="8">
        <f>'070808'!Q26+'070806'!Q26+'070804'!Q26+'070803'!Q26+'070802'!Q26+'070401'!Q26+'070202'!Q26+'070201'!Q26+'070101'!Q26</f>
        <v>0</v>
      </c>
    </row>
    <row r="27" spans="1:17" ht="15.75">
      <c r="A27" s="17">
        <v>2270</v>
      </c>
      <c r="B27" s="19" t="s">
        <v>19</v>
      </c>
      <c r="C27" s="8">
        <f>'070808'!C27+'070806'!C27+'070804'!C27+'070803'!C27+'070802'!C27+'070401'!C27+'070202'!C27+'070201'!C27+'070101'!C27</f>
        <v>9608.856000000002</v>
      </c>
      <c r="D27" s="8">
        <f>'070808'!D27+'070806'!D27+'070804'!D27+'070803'!D27+'070802'!D27+'070401'!D27+'070202'!D27+'070201'!D27+'070101'!D27</f>
        <v>0</v>
      </c>
      <c r="E27" s="8">
        <f>'070808'!E27+'070806'!E27+'070804'!E27+'070803'!E27+'070802'!E27+'070401'!E27+'070202'!E27+'070201'!E27+'070101'!E27</f>
        <v>9608.856000000002</v>
      </c>
      <c r="F27" s="8">
        <f>'070808'!F27+'070806'!F27+'070804'!F27+'070803'!F27+'070802'!F27+'070401'!F27+'070202'!F27+'070201'!F27+'070101'!F27</f>
        <v>15065.309999999998</v>
      </c>
      <c r="G27" s="8">
        <f>'070808'!G27+'070806'!G27+'070804'!G27+'070803'!G27+'070802'!G27+'070401'!G27+'070202'!G27+'070201'!G27+'070101'!G27</f>
        <v>0</v>
      </c>
      <c r="H27" s="8">
        <f>'070808'!H27+'070806'!H27+'070804'!H27+'070803'!H27+'070802'!H27+'070401'!H27+'070202'!H27+'070201'!H27+'070101'!H27</f>
        <v>15065.309999999998</v>
      </c>
      <c r="I27" s="8">
        <f>'070808'!I27+'070806'!I27+'070804'!I27+'070803'!I27+'070802'!I27+'070401'!I27+'070202'!I27+'070201'!I27+'070101'!I27</f>
        <v>9854.886999999999</v>
      </c>
      <c r="J27" s="8">
        <f>'070808'!J27+'070806'!J27+'070804'!J27+'070803'!J27+'070802'!J27+'070401'!J27+'070202'!J27+'070201'!J27+'070101'!J27</f>
        <v>0</v>
      </c>
      <c r="K27" s="8">
        <f>'070808'!K27+'070806'!K27+'070804'!K27+'070803'!K27+'070802'!K27+'070401'!K27+'070202'!K27+'070201'!K27+'070101'!K27</f>
        <v>9854.886999999999</v>
      </c>
      <c r="L27" s="8">
        <f>'070808'!L27+'070806'!L27+'070804'!L27+'070803'!L27+'070802'!L27+'070401'!L27+'070202'!L27+'070201'!L27+'070101'!L27</f>
        <v>10532.902999999998</v>
      </c>
      <c r="M27" s="8">
        <f>'070808'!M27+'070806'!M27+'070804'!M27+'070803'!M27+'070802'!M27+'070401'!M27+'070202'!M27+'070201'!M27+'070101'!M27</f>
        <v>0</v>
      </c>
      <c r="N27" s="8">
        <f>'070808'!N27+'070806'!N27+'070804'!N27+'070803'!N27+'070802'!N27+'070401'!N27+'070202'!N27+'070201'!N27+'070101'!N27</f>
        <v>10532.902999999998</v>
      </c>
      <c r="O27" s="8">
        <f>'070808'!O27+'070806'!O27+'070804'!O27+'070803'!O27+'070802'!O27+'070401'!O27+'070202'!O27+'070201'!O27+'070101'!O27</f>
        <v>11080.614000000001</v>
      </c>
      <c r="P27" s="8">
        <f>'070808'!P27+'070806'!P27+'070804'!P27+'070803'!P27+'070802'!P27+'070401'!P27+'070202'!P27+'070201'!P27+'070101'!P27</f>
        <v>0</v>
      </c>
      <c r="Q27" s="8">
        <f>'070808'!Q27+'070806'!Q27+'070804'!Q27+'070803'!Q27+'070802'!Q27+'070401'!Q27+'070202'!Q27+'070201'!Q27+'070101'!Q27</f>
        <v>11080.614000000001</v>
      </c>
    </row>
    <row r="28" spans="1:17" ht="15.75">
      <c r="A28" s="17">
        <v>2271</v>
      </c>
      <c r="B28" s="19" t="s">
        <v>20</v>
      </c>
      <c r="C28" s="8">
        <f>'070808'!C28+'070806'!C28+'070804'!C28+'070803'!C28+'070802'!C28+'070401'!C28+'070202'!C28+'070201'!C28+'070101'!C28</f>
        <v>6448.6900000000005</v>
      </c>
      <c r="D28" s="8">
        <f>'070808'!D28+'070806'!D28+'070804'!D28+'070803'!D28+'070802'!D28+'070401'!D28+'070202'!D28+'070201'!D28+'070101'!D28</f>
        <v>0</v>
      </c>
      <c r="E28" s="8">
        <f>'070808'!E28+'070806'!E28+'070804'!E28+'070803'!E28+'070802'!E28+'070401'!E28+'070202'!E28+'070201'!E28+'070101'!E28</f>
        <v>6448.6900000000005</v>
      </c>
      <c r="F28" s="8">
        <f>'070808'!F28+'070806'!F28+'070804'!F28+'070803'!F28+'070802'!F28+'070401'!F28+'070202'!F28+'070201'!F28+'070101'!F28</f>
        <v>10284.353</v>
      </c>
      <c r="G28" s="8">
        <f>'070808'!G28+'070806'!G28+'070804'!G28+'070803'!G28+'070802'!G28+'070401'!G28+'070202'!G28+'070201'!G28+'070101'!G28</f>
        <v>0</v>
      </c>
      <c r="H28" s="8">
        <f>'070808'!H28+'070806'!H28+'070804'!H28+'070803'!H28+'070802'!H28+'070401'!H28+'070202'!H28+'070201'!H28+'070101'!H28</f>
        <v>10284.353</v>
      </c>
      <c r="I28" s="8">
        <f>'070808'!I28+'070806'!I28+'070804'!I28+'070803'!I28+'070802'!I28+'070401'!I28+'070202'!I28+'070201'!I28+'070101'!I28</f>
        <v>5842.469999999999</v>
      </c>
      <c r="J28" s="8">
        <f>'070808'!J28+'070806'!J28+'070804'!J28+'070803'!J28+'070802'!J28+'070401'!J28+'070202'!J28+'070201'!J28+'070101'!J28</f>
        <v>0</v>
      </c>
      <c r="K28" s="8">
        <f>'070808'!K28+'070806'!K28+'070804'!K28+'070803'!K28+'070802'!K28+'070401'!K28+'070202'!K28+'070201'!K28+'070101'!K28</f>
        <v>5842.469999999999</v>
      </c>
      <c r="L28" s="8">
        <f>'070808'!L28+'070806'!L28+'070804'!L28+'070803'!L28+'070802'!L28+'070401'!L28+'070202'!L28+'070201'!L28+'070101'!L28</f>
        <v>6244.431</v>
      </c>
      <c r="M28" s="8">
        <f>'070808'!M28+'070806'!M28+'070804'!M28+'070803'!M28+'070802'!M28+'070401'!M28+'070202'!M28+'070201'!M28+'070101'!M28</f>
        <v>0</v>
      </c>
      <c r="N28" s="8">
        <f>'070808'!N28+'070806'!N28+'070804'!N28+'070803'!N28+'070802'!N28+'070401'!N28+'070202'!N28+'070201'!N28+'070101'!N28</f>
        <v>6244.431</v>
      </c>
      <c r="O28" s="8">
        <f>'070808'!O28+'070806'!O28+'070804'!O28+'070803'!O28+'070802'!O28+'070401'!O28+'070202'!O28+'070201'!O28+'070101'!O28</f>
        <v>6569.142</v>
      </c>
      <c r="P28" s="8">
        <f>'070808'!P28+'070806'!P28+'070804'!P28+'070803'!P28+'070802'!P28+'070401'!P28+'070202'!P28+'070201'!P28+'070101'!P28</f>
        <v>0</v>
      </c>
      <c r="Q28" s="8">
        <f>'070808'!Q28+'070806'!Q28+'070804'!Q28+'070803'!Q28+'070802'!Q28+'070401'!Q28+'070202'!Q28+'070201'!Q28+'070101'!Q28</f>
        <v>6569.142</v>
      </c>
    </row>
    <row r="29" spans="1:17" ht="15.75">
      <c r="A29" s="17">
        <v>2272</v>
      </c>
      <c r="B29" s="19" t="s">
        <v>21</v>
      </c>
      <c r="C29" s="8">
        <f>'070808'!C29+'070806'!C29+'070804'!C29+'070803'!C29+'070802'!C29+'070401'!C29+'070202'!C29+'070201'!C29+'070101'!C29</f>
        <v>431.997</v>
      </c>
      <c r="D29" s="8">
        <f>'070808'!D29+'070806'!D29+'070804'!D29+'070803'!D29+'070802'!D29+'070401'!D29+'070202'!D29+'070201'!D29+'070101'!D29</f>
        <v>0</v>
      </c>
      <c r="E29" s="8">
        <f>'070808'!E29+'070806'!E29+'070804'!E29+'070803'!E29+'070802'!E29+'070401'!E29+'070202'!E29+'070201'!E29+'070101'!E29</f>
        <v>431.997</v>
      </c>
      <c r="F29" s="8">
        <f>'070808'!F29+'070806'!F29+'070804'!F29+'070803'!F29+'070802'!F29+'070401'!F29+'070202'!F29+'070201'!F29+'070101'!F29</f>
        <v>434.13300000000004</v>
      </c>
      <c r="G29" s="8">
        <f>'070808'!G29+'070806'!G29+'070804'!G29+'070803'!G29+'070802'!G29+'070401'!G29+'070202'!G29+'070201'!G29+'070101'!G29</f>
        <v>0</v>
      </c>
      <c r="H29" s="8">
        <f>'070808'!H29+'070806'!H29+'070804'!H29+'070803'!H29+'070802'!H29+'070401'!H29+'070202'!H29+'070201'!H29+'070101'!H29</f>
        <v>434.13300000000004</v>
      </c>
      <c r="I29" s="8">
        <f>'070808'!I29+'070806'!I29+'070804'!I29+'070803'!I29+'070802'!I29+'070401'!I29+'070202'!I29+'070201'!I29+'070101'!I29</f>
        <v>627.9390000000001</v>
      </c>
      <c r="J29" s="8">
        <f>'070808'!J29+'070806'!J29+'070804'!J29+'070803'!J29+'070802'!J29+'070401'!J29+'070202'!J29+'070201'!J29+'070101'!J29</f>
        <v>0</v>
      </c>
      <c r="K29" s="8">
        <f>'070808'!K29+'070806'!K29+'070804'!K29+'070803'!K29+'070802'!K29+'070401'!K29+'070202'!K29+'070201'!K29+'070101'!K29</f>
        <v>627.9390000000001</v>
      </c>
      <c r="L29" s="8">
        <f>'070808'!L29+'070806'!L29+'070804'!L29+'070803'!L29+'070802'!L29+'070401'!L29+'070202'!L29+'070201'!L29+'070101'!L29</f>
        <v>671.141</v>
      </c>
      <c r="M29" s="8">
        <f>'070808'!M29+'070806'!M29+'070804'!M29+'070803'!M29+'070802'!M29+'070401'!M29+'070202'!M29+'070201'!M29+'070101'!M29</f>
        <v>0</v>
      </c>
      <c r="N29" s="8">
        <f>'070808'!N29+'070806'!N29+'070804'!N29+'070803'!N29+'070802'!N29+'070401'!N29+'070202'!N29+'070201'!N29+'070101'!N29</f>
        <v>671.141</v>
      </c>
      <c r="O29" s="8">
        <f>'070808'!O29+'070806'!O29+'070804'!O29+'070803'!O29+'070802'!O29+'070401'!O29+'070202'!O29+'070201'!O29+'070101'!O29</f>
        <v>706.04</v>
      </c>
      <c r="P29" s="8">
        <f>'070808'!P29+'070806'!P29+'070804'!P29+'070803'!P29+'070802'!P29+'070401'!P29+'070202'!P29+'070201'!P29+'070101'!P29</f>
        <v>0</v>
      </c>
      <c r="Q29" s="8">
        <f>'070808'!Q29+'070806'!Q29+'070804'!Q29+'070803'!Q29+'070802'!Q29+'070401'!Q29+'070202'!Q29+'070201'!Q29+'070101'!Q29</f>
        <v>706.04</v>
      </c>
    </row>
    <row r="30" spans="1:17" ht="15.75">
      <c r="A30" s="17">
        <v>2273</v>
      </c>
      <c r="B30" s="19" t="s">
        <v>22</v>
      </c>
      <c r="C30" s="8">
        <f>'070808'!C30+'070806'!C30+'070804'!C30+'070803'!C30+'070802'!C30+'070401'!C30+'070202'!C30+'070201'!C30+'070101'!C30</f>
        <v>2336.8970000000004</v>
      </c>
      <c r="D30" s="8">
        <f>'070808'!D30+'070806'!D30+'070804'!D30+'070803'!D30+'070802'!D30+'070401'!D30+'070202'!D30+'070201'!D30+'070101'!D30</f>
        <v>0</v>
      </c>
      <c r="E30" s="8">
        <f>'070808'!E30+'070806'!E30+'070804'!E30+'070803'!E30+'070802'!E30+'070401'!E30+'070202'!E30+'070201'!E30+'070101'!E30</f>
        <v>2336.8970000000004</v>
      </c>
      <c r="F30" s="8">
        <f>'070808'!F30+'070806'!F30+'070804'!F30+'070803'!F30+'070802'!F30+'070401'!F30+'070202'!F30+'070201'!F30+'070101'!F30</f>
        <v>4303.721999999999</v>
      </c>
      <c r="G30" s="8">
        <f>'070808'!G30+'070806'!G30+'070804'!G30+'070803'!G30+'070802'!G30+'070401'!G30+'070202'!G30+'070201'!G30+'070101'!G30</f>
        <v>0</v>
      </c>
      <c r="H30" s="8">
        <f>'070808'!H30+'070806'!H30+'070804'!H30+'070803'!H30+'070802'!H30+'070401'!H30+'070202'!H30+'070201'!H30+'070101'!H30</f>
        <v>4303.721999999999</v>
      </c>
      <c r="I30" s="8">
        <f>'070808'!I30+'070806'!I30+'070804'!I30+'070803'!I30+'070802'!I30+'070401'!I30+'070202'!I30+'070201'!I30+'070101'!I30</f>
        <v>3384.478</v>
      </c>
      <c r="J30" s="8">
        <f>'070808'!J30+'070806'!J30+'070804'!J30+'070803'!J30+'070802'!J30+'070401'!J30+'070202'!J30+'070201'!J30+'070101'!J30</f>
        <v>0</v>
      </c>
      <c r="K30" s="8">
        <f>'070808'!K30+'070806'!K30+'070804'!K30+'070803'!K30+'070802'!K30+'070401'!K30+'070202'!K30+'070201'!K30+'070101'!K30</f>
        <v>3384.478</v>
      </c>
      <c r="L30" s="8">
        <f>'070808'!L30+'070806'!L30+'070804'!L30+'070803'!L30+'070802'!L30+'070401'!L30+'070202'!L30+'070201'!L30+'070101'!L30</f>
        <v>3617.331</v>
      </c>
      <c r="M30" s="8">
        <f>'070808'!M30+'070806'!M30+'070804'!M30+'070803'!M30+'070802'!M30+'070401'!M30+'070202'!M30+'070201'!M30+'070101'!M30</f>
        <v>0</v>
      </c>
      <c r="N30" s="8">
        <f>'070808'!N30+'070806'!N30+'070804'!N30+'070803'!N30+'070802'!N30+'070401'!N30+'070202'!N30+'070201'!N30+'070101'!N30</f>
        <v>3617.331</v>
      </c>
      <c r="O30" s="8">
        <f>'070808'!O30+'070806'!O30+'070804'!O30+'070803'!O30+'070802'!O30+'070401'!O30+'070202'!O30+'070201'!O30+'070101'!O30</f>
        <v>3805.4320000000002</v>
      </c>
      <c r="P30" s="8">
        <f>'070808'!P30+'070806'!P30+'070804'!P30+'070803'!P30+'070802'!P30+'070401'!P30+'070202'!P30+'070201'!P30+'070101'!P30</f>
        <v>0</v>
      </c>
      <c r="Q30" s="8">
        <f>'070808'!Q30+'070806'!Q30+'070804'!Q30+'070803'!Q30+'070802'!Q30+'070401'!Q30+'070202'!Q30+'070201'!Q30+'070101'!Q30</f>
        <v>3805.4320000000002</v>
      </c>
    </row>
    <row r="31" spans="1:17" ht="15.75">
      <c r="A31" s="17">
        <v>2274</v>
      </c>
      <c r="B31" s="19" t="s">
        <v>23</v>
      </c>
      <c r="C31" s="8">
        <f>'070808'!C31+'070806'!C31+'070804'!C31+'070803'!C31+'070802'!C31+'070401'!C31+'070202'!C31+'070201'!C31+'070101'!C31</f>
        <v>391.27199999999993</v>
      </c>
      <c r="D31" s="8">
        <f>'070808'!D31+'070806'!D31+'070804'!D31+'070803'!D31+'070802'!D31+'070401'!D31+'070202'!D31+'070201'!D31+'070101'!D31</f>
        <v>0</v>
      </c>
      <c r="E31" s="8">
        <f>'070808'!E31+'070806'!E31+'070804'!E31+'070803'!E31+'070802'!E31+'070401'!E31+'070202'!E31+'070201'!E31+'070101'!E31</f>
        <v>391.27199999999993</v>
      </c>
      <c r="F31" s="8">
        <f>'070808'!F31+'070806'!F31+'070804'!F31+'070803'!F31+'070802'!F31+'070401'!F31+'070202'!F31+'070201'!F31+'070101'!F31</f>
        <v>43.102</v>
      </c>
      <c r="G31" s="8">
        <f>'070808'!G31+'070806'!G31+'070804'!G31+'070803'!G31+'070802'!G31+'070401'!G31+'070202'!G31+'070201'!G31+'070101'!G31</f>
        <v>0</v>
      </c>
      <c r="H31" s="8">
        <f>'070808'!H31+'070806'!H31+'070804'!H31+'070803'!H31+'070802'!H31+'070401'!H31+'070202'!H31+'070201'!H31+'070101'!H31</f>
        <v>43.102</v>
      </c>
      <c r="I31" s="8">
        <f>'070808'!I31+'070806'!I31+'070804'!I31+'070803'!I31+'070802'!I31+'070401'!I31+'070202'!I31+'070201'!I31+'070101'!I31</f>
        <v>0</v>
      </c>
      <c r="J31" s="8">
        <f>'070808'!J31+'070806'!J31+'070804'!J31+'070803'!J31+'070802'!J31+'070401'!J31+'070202'!J31+'070201'!J31+'070101'!J31</f>
        <v>0</v>
      </c>
      <c r="K31" s="8">
        <f>'070808'!K31+'070806'!K31+'070804'!K31+'070803'!K31+'070802'!K31+'070401'!K31+'070202'!K31+'070201'!K31+'070101'!K31</f>
        <v>0</v>
      </c>
      <c r="L31" s="8">
        <f>'070808'!L31+'070806'!L31+'070804'!L31+'070803'!L31+'070802'!L31+'070401'!L31+'070202'!L31+'070201'!L31+'070101'!L31</f>
        <v>0</v>
      </c>
      <c r="M31" s="8">
        <f>'070808'!M31+'070806'!M31+'070804'!M31+'070803'!M31+'070802'!M31+'070401'!M31+'070202'!M31+'070201'!M31+'070101'!M31</f>
        <v>0</v>
      </c>
      <c r="N31" s="8">
        <f>'070808'!N31+'070806'!N31+'070804'!N31+'070803'!N31+'070802'!N31+'070401'!N31+'070202'!N31+'070201'!N31+'070101'!N31</f>
        <v>0</v>
      </c>
      <c r="O31" s="8">
        <f>'070808'!O31+'070806'!O31+'070804'!O31+'070803'!O31+'070802'!O31+'070401'!O31+'070202'!O31+'070201'!O31+'070101'!O31</f>
        <v>0</v>
      </c>
      <c r="P31" s="8">
        <f>'070808'!P31+'070806'!P31+'070804'!P31+'070803'!P31+'070802'!P31+'070401'!P31+'070202'!P31+'070201'!P31+'070101'!P31</f>
        <v>0</v>
      </c>
      <c r="Q31" s="8">
        <f>'070808'!Q31+'070806'!Q31+'070804'!Q31+'070803'!Q31+'070802'!Q31+'070401'!Q31+'070202'!Q31+'070201'!Q31+'070101'!Q31</f>
        <v>0</v>
      </c>
    </row>
    <row r="32" spans="1:17" ht="15.75">
      <c r="A32" s="17">
        <v>2275</v>
      </c>
      <c r="B32" s="19" t="s">
        <v>24</v>
      </c>
      <c r="C32" s="8">
        <f>'070808'!C32+'070806'!C32+'070804'!C32+'070803'!C32+'070802'!C32+'070401'!C32+'070202'!C32+'070201'!C32+'070101'!C32</f>
        <v>0</v>
      </c>
      <c r="D32" s="8">
        <f>'070808'!D32+'070806'!D32+'070804'!D32+'070803'!D32+'070802'!D32+'070401'!D32+'070202'!D32+'070201'!D32+'070101'!D32</f>
        <v>0</v>
      </c>
      <c r="E32" s="8">
        <f>'070808'!E32+'070806'!E32+'070804'!E32+'070803'!E32+'070802'!E32+'070401'!E32+'070202'!E32+'070201'!E32+'070101'!E32</f>
        <v>0</v>
      </c>
      <c r="F32" s="8">
        <f>'070808'!F32+'070806'!F32+'070804'!F32+'070803'!F32+'070802'!F32+'070401'!F32+'070202'!F32+'070201'!F32+'070101'!F32</f>
        <v>0</v>
      </c>
      <c r="G32" s="8">
        <f>'070808'!G32+'070806'!G32+'070804'!G32+'070803'!G32+'070802'!G32+'070401'!G32+'070202'!G32+'070201'!G32+'070101'!G32</f>
        <v>0</v>
      </c>
      <c r="H32" s="8">
        <f>'070808'!H32+'070806'!H32+'070804'!H32+'070803'!H32+'070802'!H32+'070401'!H32+'070202'!H32+'070201'!H32+'070101'!H32</f>
        <v>0</v>
      </c>
      <c r="I32" s="8">
        <f>'070808'!I32+'070806'!I32+'070804'!I32+'070803'!I32+'070802'!I32+'070401'!I32+'070202'!I32+'070201'!I32+'070101'!I32</f>
        <v>0</v>
      </c>
      <c r="J32" s="8">
        <f>'070808'!J32+'070806'!J32+'070804'!J32+'070803'!J32+'070802'!J32+'070401'!J32+'070202'!J32+'070201'!J32+'070101'!J32</f>
        <v>0</v>
      </c>
      <c r="K32" s="8">
        <f>'070808'!K32+'070806'!K32+'070804'!K32+'070803'!K32+'070802'!K32+'070401'!K32+'070202'!K32+'070201'!K32+'070101'!K32</f>
        <v>0</v>
      </c>
      <c r="L32" s="8">
        <f>'070808'!L32+'070806'!L32+'070804'!L32+'070803'!L32+'070802'!L32+'070401'!L32+'070202'!L32+'070201'!L32+'070101'!L32</f>
        <v>0</v>
      </c>
      <c r="M32" s="8">
        <f>'070808'!M32+'070806'!M32+'070804'!M32+'070803'!M32+'070802'!M32+'070401'!M32+'070202'!M32+'070201'!M32+'070101'!M32</f>
        <v>0</v>
      </c>
      <c r="N32" s="8">
        <f>'070808'!N32+'070806'!N32+'070804'!N32+'070803'!N32+'070802'!N32+'070401'!N32+'070202'!N32+'070201'!N32+'070101'!N32</f>
        <v>0</v>
      </c>
      <c r="O32" s="8">
        <f>'070808'!O32+'070806'!O32+'070804'!O32+'070803'!O32+'070802'!O32+'070401'!O32+'070202'!O32+'070201'!O32+'070101'!O32</f>
        <v>0</v>
      </c>
      <c r="P32" s="8">
        <f>'070808'!P32+'070806'!P32+'070804'!P32+'070803'!P32+'070802'!P32+'070401'!P32+'070202'!P32+'070201'!P32+'070101'!P32</f>
        <v>0</v>
      </c>
      <c r="Q32" s="8">
        <f>'070808'!Q32+'070806'!Q32+'070804'!Q32+'070803'!Q32+'070802'!Q32+'070401'!Q32+'070202'!Q32+'070201'!Q32+'070101'!Q32</f>
        <v>0</v>
      </c>
    </row>
    <row r="33" spans="1:17" s="30" customFormat="1" ht="30">
      <c r="A33" s="17">
        <v>2280</v>
      </c>
      <c r="B33" s="20" t="s">
        <v>25</v>
      </c>
      <c r="C33" s="8">
        <f>'070808'!C33+'070806'!C33+'070804'!C33+'070803'!C33+'070802'!C33+'070401'!C33+'070202'!C33+'070201'!C33+'070101'!C33</f>
        <v>25.668</v>
      </c>
      <c r="D33" s="8">
        <f>'070808'!D33+'070806'!D33+'070804'!D33+'070803'!D33+'070802'!D33+'070401'!D33+'070202'!D33+'070201'!D33+'070101'!D33</f>
        <v>0</v>
      </c>
      <c r="E33" s="8">
        <f>'070808'!E33+'070806'!E33+'070804'!E33+'070803'!E33+'070802'!E33+'070401'!E33+'070202'!E33+'070201'!E33+'070101'!E33</f>
        <v>25.668</v>
      </c>
      <c r="F33" s="8">
        <f>'070808'!F33+'070806'!F33+'070804'!F33+'070803'!F33+'070802'!F33+'070401'!F33+'070202'!F33+'070201'!F33+'070101'!F33</f>
        <v>0.34</v>
      </c>
      <c r="G33" s="8">
        <f>'070808'!G33+'070806'!G33+'070804'!G33+'070803'!G33+'070802'!G33+'070401'!G33+'070202'!G33+'070201'!G33+'070101'!G33</f>
        <v>0</v>
      </c>
      <c r="H33" s="8">
        <f>'070808'!H33+'070806'!H33+'070804'!H33+'070803'!H33+'070802'!H33+'070401'!H33+'070202'!H33+'070201'!H33+'070101'!H33</f>
        <v>0.34</v>
      </c>
      <c r="I33" s="8">
        <f>'070808'!I33+'070806'!I33+'070804'!I33+'070803'!I33+'070802'!I33+'070401'!I33+'070202'!I33+'070201'!I33+'070101'!I33</f>
        <v>40.907000000000004</v>
      </c>
      <c r="J33" s="8">
        <f>'070808'!J33+'070806'!J33+'070804'!J33+'070803'!J33+'070802'!J33+'070401'!J33+'070202'!J33+'070201'!J33+'070101'!J33</f>
        <v>0</v>
      </c>
      <c r="K33" s="8">
        <f>'070808'!K33+'070806'!K33+'070804'!K33+'070803'!K33+'070802'!K33+'070401'!K33+'070202'!K33+'070201'!K33+'070101'!K33</f>
        <v>40.907000000000004</v>
      </c>
      <c r="L33" s="8">
        <f>'070808'!L33+'070806'!L33+'070804'!L33+'070803'!L33+'070802'!L33+'070401'!L33+'070202'!L33+'070201'!L33+'070101'!L33</f>
        <v>43.157</v>
      </c>
      <c r="M33" s="8">
        <f>'070808'!M33+'070806'!M33+'070804'!M33+'070803'!M33+'070802'!M33+'070401'!M33+'070202'!M33+'070201'!M33+'070101'!M33</f>
        <v>0</v>
      </c>
      <c r="N33" s="8">
        <f>'070808'!N33+'070806'!N33+'070804'!N33+'070803'!N33+'070802'!N33+'070401'!N33+'070202'!N33+'070201'!N33+'070101'!N33</f>
        <v>43.157</v>
      </c>
      <c r="O33" s="8">
        <f>'070808'!O33+'070806'!O33+'070804'!O33+'070803'!O33+'070802'!O33+'070401'!O33+'070202'!O33+'070201'!O33+'070101'!O33</f>
        <v>45.4</v>
      </c>
      <c r="P33" s="8">
        <f>'070808'!P33+'070806'!P33+'070804'!P33+'070803'!P33+'070802'!P33+'070401'!P33+'070202'!P33+'070201'!P33+'070101'!P33</f>
        <v>0</v>
      </c>
      <c r="Q33" s="8">
        <f>'070808'!Q33+'070806'!Q33+'070804'!Q33+'070803'!Q33+'070802'!Q33+'070401'!Q33+'070202'!Q33+'070201'!Q33+'070101'!Q33</f>
        <v>45.4</v>
      </c>
    </row>
    <row r="34" spans="1:17" s="30" customFormat="1" ht="30">
      <c r="A34" s="17">
        <v>2281</v>
      </c>
      <c r="B34" s="20" t="s">
        <v>26</v>
      </c>
      <c r="C34" s="8">
        <f>'070808'!C34+'070806'!C34+'070804'!C34+'070803'!C34+'070802'!C34+'070401'!C34+'070202'!C34+'070201'!C34+'070101'!C34</f>
        <v>0</v>
      </c>
      <c r="D34" s="8">
        <f>'070808'!D34+'070806'!D34+'070804'!D34+'070803'!D34+'070802'!D34+'070401'!D34+'070202'!D34+'070201'!D34+'070101'!D34</f>
        <v>0</v>
      </c>
      <c r="E34" s="8">
        <f>'070808'!E34+'070806'!E34+'070804'!E34+'070803'!E34+'070802'!E34+'070401'!E34+'070202'!E34+'070201'!E34+'070101'!E34</f>
        <v>0</v>
      </c>
      <c r="F34" s="8">
        <f>'070808'!F34+'070806'!F34+'070804'!F34+'070803'!F34+'070802'!F34+'070401'!F34+'070202'!F34+'070201'!F34+'070101'!F34</f>
        <v>0</v>
      </c>
      <c r="G34" s="8">
        <f>'070808'!G34+'070806'!G34+'070804'!G34+'070803'!G34+'070802'!G34+'070401'!G34+'070202'!G34+'070201'!G34+'070101'!G34</f>
        <v>0</v>
      </c>
      <c r="H34" s="8">
        <f>'070808'!H34+'070806'!H34+'070804'!H34+'070803'!H34+'070802'!H34+'070401'!H34+'070202'!H34+'070201'!H34+'070101'!H34</f>
        <v>0</v>
      </c>
      <c r="I34" s="8">
        <f>'070808'!I34+'070806'!I34+'070804'!I34+'070803'!I34+'070802'!I34+'070401'!I34+'070202'!I34+'070201'!I34+'070101'!I34</f>
        <v>0</v>
      </c>
      <c r="J34" s="8">
        <f>'070808'!J34+'070806'!J34+'070804'!J34+'070803'!J34+'070802'!J34+'070401'!J34+'070202'!J34+'070201'!J34+'070101'!J34</f>
        <v>0</v>
      </c>
      <c r="K34" s="8">
        <f>'070808'!K34+'070806'!K34+'070804'!K34+'070803'!K34+'070802'!K34+'070401'!K34+'070202'!K34+'070201'!K34+'070101'!K34</f>
        <v>0</v>
      </c>
      <c r="L34" s="8">
        <f>'070808'!L34+'070806'!L34+'070804'!L34+'070803'!L34+'070802'!L34+'070401'!L34+'070202'!L34+'070201'!L34+'070101'!L34</f>
        <v>0</v>
      </c>
      <c r="M34" s="8">
        <f>'070808'!M34+'070806'!M34+'070804'!M34+'070803'!M34+'070802'!M34+'070401'!M34+'070202'!M34+'070201'!M34+'070101'!M34</f>
        <v>0</v>
      </c>
      <c r="N34" s="8">
        <f>'070808'!N34+'070806'!N34+'070804'!N34+'070803'!N34+'070802'!N34+'070401'!N34+'070202'!N34+'070201'!N34+'070101'!N34</f>
        <v>0</v>
      </c>
      <c r="O34" s="8">
        <f>'070808'!O34+'070806'!O34+'070804'!O34+'070803'!O34+'070802'!O34+'070401'!O34+'070202'!O34+'070201'!O34+'070101'!O34</f>
        <v>0</v>
      </c>
      <c r="P34" s="8">
        <f>'070808'!P34+'070806'!P34+'070804'!P34+'070803'!P34+'070802'!P34+'070401'!P34+'070202'!P34+'070201'!P34+'070101'!P34</f>
        <v>0</v>
      </c>
      <c r="Q34" s="8">
        <f>'070808'!Q34+'070806'!Q34+'070804'!Q34+'070803'!Q34+'070802'!Q34+'070401'!Q34+'070202'!Q34+'070201'!Q34+'070101'!Q34</f>
        <v>0</v>
      </c>
    </row>
    <row r="35" spans="1:17" s="30" customFormat="1" ht="30">
      <c r="A35" s="17">
        <v>2282</v>
      </c>
      <c r="B35" s="20" t="s">
        <v>27</v>
      </c>
      <c r="C35" s="8">
        <f>'070808'!C35+'070806'!C35+'070804'!C35+'070803'!C35+'070802'!C35+'070401'!C35+'070202'!C35+'070201'!C35+'070101'!C35</f>
        <v>25.668</v>
      </c>
      <c r="D35" s="8">
        <f>'070808'!D35+'070806'!D35+'070804'!D35+'070803'!D35+'070802'!D35+'070401'!D35+'070202'!D35+'070201'!D35+'070101'!D35</f>
        <v>0</v>
      </c>
      <c r="E35" s="8">
        <f>'070808'!E35+'070806'!E35+'070804'!E35+'070803'!E35+'070802'!E35+'070401'!E35+'070202'!E35+'070201'!E35+'070101'!E35</f>
        <v>25.668</v>
      </c>
      <c r="F35" s="8">
        <f>'070808'!F35+'070806'!F35+'070804'!F35+'070803'!F35+'070802'!F35+'070401'!F35+'070202'!F35+'070201'!F35+'070101'!F35</f>
        <v>0.34</v>
      </c>
      <c r="G35" s="8">
        <f>'070808'!G35+'070806'!G35+'070804'!G35+'070803'!G35+'070802'!G35+'070401'!G35+'070202'!G35+'070201'!G35+'070101'!G35</f>
        <v>0</v>
      </c>
      <c r="H35" s="8">
        <f>'070808'!H35+'070806'!H35+'070804'!H35+'070803'!H35+'070802'!H35+'070401'!H35+'070202'!H35+'070201'!H35+'070101'!H35</f>
        <v>0.34</v>
      </c>
      <c r="I35" s="8">
        <f>'070808'!I35+'070806'!I35+'070804'!I35+'070803'!I35+'070802'!I35+'070401'!I35+'070202'!I35+'070201'!I35+'070101'!I35</f>
        <v>40.907000000000004</v>
      </c>
      <c r="J35" s="8">
        <f>'070808'!J35+'070806'!J35+'070804'!J35+'070803'!J35+'070802'!J35+'070401'!J35+'070202'!J35+'070201'!J35+'070101'!J35</f>
        <v>0</v>
      </c>
      <c r="K35" s="8">
        <f>'070808'!K35+'070806'!K35+'070804'!K35+'070803'!K35+'070802'!K35+'070401'!K35+'070202'!K35+'070201'!K35+'070101'!K35</f>
        <v>40.907000000000004</v>
      </c>
      <c r="L35" s="8">
        <f>'070808'!L35+'070806'!L35+'070804'!L35+'070803'!L35+'070802'!L35+'070401'!L35+'070202'!L35+'070201'!L35+'070101'!L35</f>
        <v>43.157</v>
      </c>
      <c r="M35" s="8">
        <f>'070808'!M35+'070806'!M35+'070804'!M35+'070803'!M35+'070802'!M35+'070401'!M35+'070202'!M35+'070201'!M35+'070101'!M35</f>
        <v>0</v>
      </c>
      <c r="N35" s="8">
        <f>'070808'!N35+'070806'!N35+'070804'!N35+'070803'!N35+'070802'!N35+'070401'!N35+'070202'!N35+'070201'!N35+'070101'!N35</f>
        <v>43.157</v>
      </c>
      <c r="O35" s="8">
        <f>'070808'!O35+'070806'!O35+'070804'!O35+'070803'!O35+'070802'!O35+'070401'!O35+'070202'!O35+'070201'!O35+'070101'!O35</f>
        <v>45.4</v>
      </c>
      <c r="P35" s="8">
        <f>'070808'!P35+'070806'!P35+'070804'!P35+'070803'!P35+'070802'!P35+'070401'!P35+'070202'!P35+'070201'!P35+'070101'!P35</f>
        <v>0</v>
      </c>
      <c r="Q35" s="8">
        <f>'070808'!Q35+'070806'!Q35+'070804'!Q35+'070803'!Q35+'070802'!Q35+'070401'!Q35+'070202'!Q35+'070201'!Q35+'070101'!Q35</f>
        <v>45.4</v>
      </c>
    </row>
    <row r="36" spans="1:17" s="29" customFormat="1" ht="15.75">
      <c r="A36" s="16">
        <v>2400</v>
      </c>
      <c r="B36" s="18" t="s">
        <v>28</v>
      </c>
      <c r="C36" s="8">
        <f>'070808'!C36+'070806'!C36+'070804'!C36+'070803'!C36+'070802'!C36+'070401'!C36+'070202'!C36+'070201'!C36+'070101'!C36</f>
        <v>0</v>
      </c>
      <c r="D36" s="8">
        <f>'070808'!D36+'070806'!D36+'070804'!D36+'070803'!D36+'070802'!D36+'070401'!D36+'070202'!D36+'070201'!D36+'070101'!D36</f>
        <v>0</v>
      </c>
      <c r="E36" s="8">
        <f>'070808'!E36+'070806'!E36+'070804'!E36+'070803'!E36+'070802'!E36+'070401'!E36+'070202'!E36+'070201'!E36+'070101'!E36</f>
        <v>0</v>
      </c>
      <c r="F36" s="8">
        <f>'070808'!F36+'070806'!F36+'070804'!F36+'070803'!F36+'070802'!F36+'070401'!F36+'070202'!F36+'070201'!F36+'070101'!F36</f>
        <v>0</v>
      </c>
      <c r="G36" s="8">
        <f>'070808'!G36+'070806'!G36+'070804'!G36+'070803'!G36+'070802'!G36+'070401'!G36+'070202'!G36+'070201'!G36+'070101'!G36</f>
        <v>0</v>
      </c>
      <c r="H36" s="8">
        <f>'070808'!H36+'070806'!H36+'070804'!H36+'070803'!H36+'070802'!H36+'070401'!H36+'070202'!H36+'070201'!H36+'070101'!H36</f>
        <v>0</v>
      </c>
      <c r="I36" s="8">
        <f>'070808'!I36+'070806'!I36+'070804'!I36+'070803'!I36+'070802'!I36+'070401'!I36+'070202'!I36+'070201'!I36+'070101'!I36</f>
        <v>0</v>
      </c>
      <c r="J36" s="8">
        <f>'070808'!J36+'070806'!J36+'070804'!J36+'070803'!J36+'070802'!J36+'070401'!J36+'070202'!J36+'070201'!J36+'070101'!J36</f>
        <v>0</v>
      </c>
      <c r="K36" s="8">
        <f>'070808'!K36+'070806'!K36+'070804'!K36+'070803'!K36+'070802'!K36+'070401'!K36+'070202'!K36+'070201'!K36+'070101'!K36</f>
        <v>0</v>
      </c>
      <c r="L36" s="8">
        <f>'070808'!L36+'070806'!L36+'070804'!L36+'070803'!L36+'070802'!L36+'070401'!L36+'070202'!L36+'070201'!L36+'070101'!L36</f>
        <v>0</v>
      </c>
      <c r="M36" s="8">
        <f>'070808'!M36+'070806'!M36+'070804'!M36+'070803'!M36+'070802'!M36+'070401'!M36+'070202'!M36+'070201'!M36+'070101'!M36</f>
        <v>0</v>
      </c>
      <c r="N36" s="8">
        <f>'070808'!N36+'070806'!N36+'070804'!N36+'070803'!N36+'070802'!N36+'070401'!N36+'070202'!N36+'070201'!N36+'070101'!N36</f>
        <v>0</v>
      </c>
      <c r="O36" s="8">
        <f>'070808'!O36+'070806'!O36+'070804'!O36+'070803'!O36+'070802'!O36+'070401'!O36+'070202'!O36+'070201'!O36+'070101'!O36</f>
        <v>0</v>
      </c>
      <c r="P36" s="8">
        <f>'070808'!P36+'070806'!P36+'070804'!P36+'070803'!P36+'070802'!P36+'070401'!P36+'070202'!P36+'070201'!P36+'070101'!P36</f>
        <v>0</v>
      </c>
      <c r="Q36" s="8">
        <f>'070808'!Q36+'070806'!Q36+'070804'!Q36+'070803'!Q36+'070802'!Q36+'070401'!Q36+'070202'!Q36+'070201'!Q36+'070101'!Q36</f>
        <v>0</v>
      </c>
    </row>
    <row r="37" spans="1:17" s="30" customFormat="1" ht="15.75">
      <c r="A37" s="17">
        <v>2410</v>
      </c>
      <c r="B37" s="19" t="s">
        <v>29</v>
      </c>
      <c r="C37" s="8">
        <f>'070808'!C37+'070806'!C37+'070804'!C37+'070803'!C37+'070802'!C37+'070401'!C37+'070202'!C37+'070201'!C37+'070101'!C37</f>
        <v>0</v>
      </c>
      <c r="D37" s="8">
        <f>'070808'!D37+'070806'!D37+'070804'!D37+'070803'!D37+'070802'!D37+'070401'!D37+'070202'!D37+'070201'!D37+'070101'!D37</f>
        <v>0</v>
      </c>
      <c r="E37" s="8">
        <f>'070808'!E37+'070806'!E37+'070804'!E37+'070803'!E37+'070802'!E37+'070401'!E37+'070202'!E37+'070201'!E37+'070101'!E37</f>
        <v>0</v>
      </c>
      <c r="F37" s="8">
        <f>'070808'!F37+'070806'!F37+'070804'!F37+'070803'!F37+'070802'!F37+'070401'!F37+'070202'!F37+'070201'!F37+'070101'!F37</f>
        <v>0</v>
      </c>
      <c r="G37" s="8">
        <f>'070808'!G37+'070806'!G37+'070804'!G37+'070803'!G37+'070802'!G37+'070401'!G37+'070202'!G37+'070201'!G37+'070101'!G37</f>
        <v>0</v>
      </c>
      <c r="H37" s="8">
        <f>'070808'!H37+'070806'!H37+'070804'!H37+'070803'!H37+'070802'!H37+'070401'!H37+'070202'!H37+'070201'!H37+'070101'!H37</f>
        <v>0</v>
      </c>
      <c r="I37" s="8">
        <f>'070808'!I37+'070806'!I37+'070804'!I37+'070803'!I37+'070802'!I37+'070401'!I37+'070202'!I37+'070201'!I37+'070101'!I37</f>
        <v>0</v>
      </c>
      <c r="J37" s="8">
        <f>'070808'!J37+'070806'!J37+'070804'!J37+'070803'!J37+'070802'!J37+'070401'!J37+'070202'!J37+'070201'!J37+'070101'!J37</f>
        <v>0</v>
      </c>
      <c r="K37" s="8">
        <f>'070808'!K37+'070806'!K37+'070804'!K37+'070803'!K37+'070802'!K37+'070401'!K37+'070202'!K37+'070201'!K37+'070101'!K37</f>
        <v>0</v>
      </c>
      <c r="L37" s="8">
        <f>'070808'!L37+'070806'!L37+'070804'!L37+'070803'!L37+'070802'!L37+'070401'!L37+'070202'!L37+'070201'!L37+'070101'!L37</f>
        <v>0</v>
      </c>
      <c r="M37" s="8">
        <f>'070808'!M37+'070806'!M37+'070804'!M37+'070803'!M37+'070802'!M37+'070401'!M37+'070202'!M37+'070201'!M37+'070101'!M37</f>
        <v>0</v>
      </c>
      <c r="N37" s="8">
        <f>'070808'!N37+'070806'!N37+'070804'!N37+'070803'!N37+'070802'!N37+'070401'!N37+'070202'!N37+'070201'!N37+'070101'!N37</f>
        <v>0</v>
      </c>
      <c r="O37" s="8">
        <f>'070808'!O37+'070806'!O37+'070804'!O37+'070803'!O37+'070802'!O37+'070401'!O37+'070202'!O37+'070201'!O37+'070101'!O37</f>
        <v>0</v>
      </c>
      <c r="P37" s="8">
        <f>'070808'!P37+'070806'!P37+'070804'!P37+'070803'!P37+'070802'!P37+'070401'!P37+'070202'!P37+'070201'!P37+'070101'!P37</f>
        <v>0</v>
      </c>
      <c r="Q37" s="8">
        <f>'070808'!Q37+'070806'!Q37+'070804'!Q37+'070803'!Q37+'070802'!Q37+'070401'!Q37+'070202'!Q37+'070201'!Q37+'070101'!Q37</f>
        <v>0</v>
      </c>
    </row>
    <row r="38" spans="1:17" s="30" customFormat="1" ht="15.75">
      <c r="A38" s="17">
        <v>2420</v>
      </c>
      <c r="B38" s="19" t="s">
        <v>30</v>
      </c>
      <c r="C38" s="8">
        <f>'070808'!C38+'070806'!C38+'070804'!C38+'070803'!C38+'070802'!C38+'070401'!C38+'070202'!C38+'070201'!C38+'070101'!C38</f>
        <v>0</v>
      </c>
      <c r="D38" s="8">
        <f>'070808'!D38+'070806'!D38+'070804'!D38+'070803'!D38+'070802'!D38+'070401'!D38+'070202'!D38+'070201'!D38+'070101'!D38</f>
        <v>0</v>
      </c>
      <c r="E38" s="8">
        <f>'070808'!E38+'070806'!E38+'070804'!E38+'070803'!E38+'070802'!E38+'070401'!E38+'070202'!E38+'070201'!E38+'070101'!E38</f>
        <v>0</v>
      </c>
      <c r="F38" s="8">
        <f>'070808'!F38+'070806'!F38+'070804'!F38+'070803'!F38+'070802'!F38+'070401'!F38+'070202'!F38+'070201'!F38+'070101'!F38</f>
        <v>0</v>
      </c>
      <c r="G38" s="8">
        <f>'070808'!G38+'070806'!G38+'070804'!G38+'070803'!G38+'070802'!G38+'070401'!G38+'070202'!G38+'070201'!G38+'070101'!G38</f>
        <v>0</v>
      </c>
      <c r="H38" s="8">
        <f>'070808'!H38+'070806'!H38+'070804'!H38+'070803'!H38+'070802'!H38+'070401'!H38+'070202'!H38+'070201'!H38+'070101'!H38</f>
        <v>0</v>
      </c>
      <c r="I38" s="8">
        <f>'070808'!I38+'070806'!I38+'070804'!I38+'070803'!I38+'070802'!I38+'070401'!I38+'070202'!I38+'070201'!I38+'070101'!I38</f>
        <v>0</v>
      </c>
      <c r="J38" s="8">
        <f>'070808'!J38+'070806'!J38+'070804'!J38+'070803'!J38+'070802'!J38+'070401'!J38+'070202'!J38+'070201'!J38+'070101'!J38</f>
        <v>0</v>
      </c>
      <c r="K38" s="8">
        <f>'070808'!K38+'070806'!K38+'070804'!K38+'070803'!K38+'070802'!K38+'070401'!K38+'070202'!K38+'070201'!K38+'070101'!K38</f>
        <v>0</v>
      </c>
      <c r="L38" s="8">
        <f>'070808'!L38+'070806'!L38+'070804'!L38+'070803'!L38+'070802'!L38+'070401'!L38+'070202'!L38+'070201'!L38+'070101'!L38</f>
        <v>0</v>
      </c>
      <c r="M38" s="8">
        <f>'070808'!M38+'070806'!M38+'070804'!M38+'070803'!M38+'070802'!M38+'070401'!M38+'070202'!M38+'070201'!M38+'070101'!M38</f>
        <v>0</v>
      </c>
      <c r="N38" s="8">
        <f>'070808'!N38+'070806'!N38+'070804'!N38+'070803'!N38+'070802'!N38+'070401'!N38+'070202'!N38+'070201'!N38+'070101'!N38</f>
        <v>0</v>
      </c>
      <c r="O38" s="8">
        <f>'070808'!O38+'070806'!O38+'070804'!O38+'070803'!O38+'070802'!O38+'070401'!O38+'070202'!O38+'070201'!O38+'070101'!O38</f>
        <v>0</v>
      </c>
      <c r="P38" s="8">
        <f>'070808'!P38+'070806'!P38+'070804'!P38+'070803'!P38+'070802'!P38+'070401'!P38+'070202'!P38+'070201'!P38+'070101'!P38</f>
        <v>0</v>
      </c>
      <c r="Q38" s="8">
        <f>'070808'!Q38+'070806'!Q38+'070804'!Q38+'070803'!Q38+'070802'!Q38+'070401'!Q38+'070202'!Q38+'070201'!Q38+'070101'!Q38</f>
        <v>0</v>
      </c>
    </row>
    <row r="39" spans="1:17" s="30" customFormat="1" ht="15.75">
      <c r="A39" s="16">
        <v>2600</v>
      </c>
      <c r="B39" s="18" t="s">
        <v>31</v>
      </c>
      <c r="C39" s="8">
        <f>'070808'!C39+'070806'!C39+'070804'!C39+'070803'!C39+'070802'!C39+'070401'!C39+'070202'!C39+'070201'!C39+'070101'!C39</f>
        <v>0</v>
      </c>
      <c r="D39" s="8">
        <f>'070808'!D39+'070806'!D39+'070804'!D39+'070803'!D39+'070802'!D39+'070401'!D39+'070202'!D39+'070201'!D39+'070101'!D39</f>
        <v>0</v>
      </c>
      <c r="E39" s="8">
        <f>'070808'!E39+'070806'!E39+'070804'!E39+'070803'!E39+'070802'!E39+'070401'!E39+'070202'!E39+'070201'!E39+'070101'!E39</f>
        <v>0</v>
      </c>
      <c r="F39" s="8">
        <f>'070808'!F39+'070806'!F39+'070804'!F39+'070803'!F39+'070802'!F39+'070401'!F39+'070202'!F39+'070201'!F39+'070101'!F39</f>
        <v>0</v>
      </c>
      <c r="G39" s="8">
        <f>'070808'!G39+'070806'!G39+'070804'!G39+'070803'!G39+'070802'!G39+'070401'!G39+'070202'!G39+'070201'!G39+'070101'!G39</f>
        <v>0</v>
      </c>
      <c r="H39" s="8">
        <f>'070808'!H39+'070806'!H39+'070804'!H39+'070803'!H39+'070802'!H39+'070401'!H39+'070202'!H39+'070201'!H39+'070101'!H39</f>
        <v>0</v>
      </c>
      <c r="I39" s="8">
        <f>'070808'!I39+'070806'!I39+'070804'!I39+'070803'!I39+'070802'!I39+'070401'!I39+'070202'!I39+'070201'!I39+'070101'!I39</f>
        <v>0</v>
      </c>
      <c r="J39" s="8">
        <f>'070808'!J39+'070806'!J39+'070804'!J39+'070803'!J39+'070802'!J39+'070401'!J39+'070202'!J39+'070201'!J39+'070101'!J39</f>
        <v>0</v>
      </c>
      <c r="K39" s="8">
        <f>'070808'!K39+'070806'!K39+'070804'!K39+'070803'!K39+'070802'!K39+'070401'!K39+'070202'!K39+'070201'!K39+'070101'!K39</f>
        <v>0</v>
      </c>
      <c r="L39" s="8">
        <f>'070808'!L39+'070806'!L39+'070804'!L39+'070803'!L39+'070802'!L39+'070401'!L39+'070202'!L39+'070201'!L39+'070101'!L39</f>
        <v>0</v>
      </c>
      <c r="M39" s="8">
        <f>'070808'!M39+'070806'!M39+'070804'!M39+'070803'!M39+'070802'!M39+'070401'!M39+'070202'!M39+'070201'!M39+'070101'!M39</f>
        <v>0</v>
      </c>
      <c r="N39" s="8">
        <f>'070808'!N39+'070806'!N39+'070804'!N39+'070803'!N39+'070802'!N39+'070401'!N39+'070202'!N39+'070201'!N39+'070101'!N39</f>
        <v>0</v>
      </c>
      <c r="O39" s="8">
        <f>'070808'!O39+'070806'!O39+'070804'!O39+'070803'!O39+'070802'!O39+'070401'!O39+'070202'!O39+'070201'!O39+'070101'!O39</f>
        <v>0</v>
      </c>
      <c r="P39" s="8">
        <f>'070808'!P39+'070806'!P39+'070804'!P39+'070803'!P39+'070802'!P39+'070401'!P39+'070202'!P39+'070201'!P39+'070101'!P39</f>
        <v>0</v>
      </c>
      <c r="Q39" s="8">
        <f>'070808'!Q39+'070806'!Q39+'070804'!Q39+'070803'!Q39+'070802'!Q39+'070401'!Q39+'070202'!Q39+'070201'!Q39+'070101'!Q39</f>
        <v>0</v>
      </c>
    </row>
    <row r="40" spans="1:17" ht="30">
      <c r="A40" s="17">
        <v>2610</v>
      </c>
      <c r="B40" s="20" t="s">
        <v>32</v>
      </c>
      <c r="C40" s="8">
        <f>'070808'!C40+'070806'!C40+'070804'!C40+'070803'!C40+'070802'!C40+'070401'!C40+'070202'!C40+'070201'!C40+'070101'!C40</f>
        <v>0</v>
      </c>
      <c r="D40" s="8">
        <f>'070808'!D40+'070806'!D40+'070804'!D40+'070803'!D40+'070802'!D40+'070401'!D40+'070202'!D40+'070201'!D40+'070101'!D40</f>
        <v>0</v>
      </c>
      <c r="E40" s="8">
        <f>'070808'!E40+'070806'!E40+'070804'!E40+'070803'!E40+'070802'!E40+'070401'!E40+'070202'!E40+'070201'!E40+'070101'!E40</f>
        <v>0</v>
      </c>
      <c r="F40" s="8">
        <f>'070808'!F40+'070806'!F40+'070804'!F40+'070803'!F40+'070802'!F40+'070401'!F40+'070202'!F40+'070201'!F40+'070101'!F40</f>
        <v>0</v>
      </c>
      <c r="G40" s="8">
        <f>'070808'!G40+'070806'!G40+'070804'!G40+'070803'!G40+'070802'!G40+'070401'!G40+'070202'!G40+'070201'!G40+'070101'!G40</f>
        <v>0</v>
      </c>
      <c r="H40" s="8">
        <f>'070808'!H40+'070806'!H40+'070804'!H40+'070803'!H40+'070802'!H40+'070401'!H40+'070202'!H40+'070201'!H40+'070101'!H40</f>
        <v>0</v>
      </c>
      <c r="I40" s="8">
        <f>'070808'!I40+'070806'!I40+'070804'!I40+'070803'!I40+'070802'!I40+'070401'!I40+'070202'!I40+'070201'!I40+'070101'!I40</f>
        <v>0</v>
      </c>
      <c r="J40" s="8">
        <f>'070808'!J40+'070806'!J40+'070804'!J40+'070803'!J40+'070802'!J40+'070401'!J40+'070202'!J40+'070201'!J40+'070101'!J40</f>
        <v>0</v>
      </c>
      <c r="K40" s="8">
        <f>'070808'!K40+'070806'!K40+'070804'!K40+'070803'!K40+'070802'!K40+'070401'!K40+'070202'!K40+'070201'!K40+'070101'!K40</f>
        <v>0</v>
      </c>
      <c r="L40" s="8">
        <f>'070808'!L40+'070806'!L40+'070804'!L40+'070803'!L40+'070802'!L40+'070401'!L40+'070202'!L40+'070201'!L40+'070101'!L40</f>
        <v>0</v>
      </c>
      <c r="M40" s="8">
        <f>'070808'!M40+'070806'!M40+'070804'!M40+'070803'!M40+'070802'!M40+'070401'!M40+'070202'!M40+'070201'!M40+'070101'!M40</f>
        <v>0</v>
      </c>
      <c r="N40" s="8">
        <f>'070808'!N40+'070806'!N40+'070804'!N40+'070803'!N40+'070802'!N40+'070401'!N40+'070202'!N40+'070201'!N40+'070101'!N40</f>
        <v>0</v>
      </c>
      <c r="O40" s="8">
        <f>'070808'!O40+'070806'!O40+'070804'!O40+'070803'!O40+'070802'!O40+'070401'!O40+'070202'!O40+'070201'!O40+'070101'!O40</f>
        <v>0</v>
      </c>
      <c r="P40" s="8">
        <f>'070808'!P40+'070806'!P40+'070804'!P40+'070803'!P40+'070802'!P40+'070401'!P40+'070202'!P40+'070201'!P40+'070101'!P40</f>
        <v>0</v>
      </c>
      <c r="Q40" s="8">
        <f>'070808'!Q40+'070806'!Q40+'070804'!Q40+'070803'!Q40+'070802'!Q40+'070401'!Q40+'070202'!Q40+'070201'!Q40+'070101'!Q40</f>
        <v>0</v>
      </c>
    </row>
    <row r="41" spans="1:17" ht="30">
      <c r="A41" s="17">
        <v>2620</v>
      </c>
      <c r="B41" s="20" t="s">
        <v>33</v>
      </c>
      <c r="C41" s="8">
        <f>'070808'!C41+'070806'!C41+'070804'!C41+'070803'!C41+'070802'!C41+'070401'!C41+'070202'!C41+'070201'!C41+'070101'!C41</f>
        <v>0</v>
      </c>
      <c r="D41" s="8">
        <f>'070808'!D41+'070806'!D41+'070804'!D41+'070803'!D41+'070802'!D41+'070401'!D41+'070202'!D41+'070201'!D41+'070101'!D41</f>
        <v>0</v>
      </c>
      <c r="E41" s="8">
        <f>'070808'!E41+'070806'!E41+'070804'!E41+'070803'!E41+'070802'!E41+'070401'!E41+'070202'!E41+'070201'!E41+'070101'!E41</f>
        <v>0</v>
      </c>
      <c r="F41" s="8">
        <f>'070808'!F41+'070806'!F41+'070804'!F41+'070803'!F41+'070802'!F41+'070401'!F41+'070202'!F41+'070201'!F41+'070101'!F41</f>
        <v>0</v>
      </c>
      <c r="G41" s="8">
        <f>'070808'!G41+'070806'!G41+'070804'!G41+'070803'!G41+'070802'!G41+'070401'!G41+'070202'!G41+'070201'!G41+'070101'!G41</f>
        <v>0</v>
      </c>
      <c r="H41" s="8">
        <f>'070808'!H41+'070806'!H41+'070804'!H41+'070803'!H41+'070802'!H41+'070401'!H41+'070202'!H41+'070201'!H41+'070101'!H41</f>
        <v>0</v>
      </c>
      <c r="I41" s="8">
        <f>'070808'!I41+'070806'!I41+'070804'!I41+'070803'!I41+'070802'!I41+'070401'!I41+'070202'!I41+'070201'!I41+'070101'!I41</f>
        <v>0</v>
      </c>
      <c r="J41" s="8">
        <f>'070808'!J41+'070806'!J41+'070804'!J41+'070803'!J41+'070802'!J41+'070401'!J41+'070202'!J41+'070201'!J41+'070101'!J41</f>
        <v>0</v>
      </c>
      <c r="K41" s="8">
        <f>'070808'!K41+'070806'!K41+'070804'!K41+'070803'!K41+'070802'!K41+'070401'!K41+'070202'!K41+'070201'!K41+'070101'!K41</f>
        <v>0</v>
      </c>
      <c r="L41" s="8">
        <f>'070808'!L41+'070806'!L41+'070804'!L41+'070803'!L41+'070802'!L41+'070401'!L41+'070202'!L41+'070201'!L41+'070101'!L41</f>
        <v>0</v>
      </c>
      <c r="M41" s="8">
        <f>'070808'!M41+'070806'!M41+'070804'!M41+'070803'!M41+'070802'!M41+'070401'!M41+'070202'!M41+'070201'!M41+'070101'!M41</f>
        <v>0</v>
      </c>
      <c r="N41" s="8">
        <f>'070808'!N41+'070806'!N41+'070804'!N41+'070803'!N41+'070802'!N41+'070401'!N41+'070202'!N41+'070201'!N41+'070101'!N41</f>
        <v>0</v>
      </c>
      <c r="O41" s="8">
        <f>'070808'!O41+'070806'!O41+'070804'!O41+'070803'!O41+'070802'!O41+'070401'!O41+'070202'!O41+'070201'!O41+'070101'!O41</f>
        <v>0</v>
      </c>
      <c r="P41" s="8">
        <f>'070808'!P41+'070806'!P41+'070804'!P41+'070803'!P41+'070802'!P41+'070401'!P41+'070202'!P41+'070201'!P41+'070101'!P41</f>
        <v>0</v>
      </c>
      <c r="Q41" s="8">
        <f>'070808'!Q41+'070806'!Q41+'070804'!Q41+'070803'!Q41+'070802'!Q41+'070401'!Q41+'070202'!Q41+'070201'!Q41+'070101'!Q41</f>
        <v>0</v>
      </c>
    </row>
    <row r="42" spans="1:17" ht="30">
      <c r="A42" s="17">
        <v>2630</v>
      </c>
      <c r="B42" s="20" t="s">
        <v>34</v>
      </c>
      <c r="C42" s="8">
        <f>'070808'!C42+'070806'!C42+'070804'!C42+'070803'!C42+'070802'!C42+'070401'!C42+'070202'!C42+'070201'!C42+'070101'!C42</f>
        <v>0</v>
      </c>
      <c r="D42" s="8">
        <f>'070808'!D42+'070806'!D42+'070804'!D42+'070803'!D42+'070802'!D42+'070401'!D42+'070202'!D42+'070201'!D42+'070101'!D42</f>
        <v>0</v>
      </c>
      <c r="E42" s="8">
        <f>'070808'!E42+'070806'!E42+'070804'!E42+'070803'!E42+'070802'!E42+'070401'!E42+'070202'!E42+'070201'!E42+'070101'!E42</f>
        <v>0</v>
      </c>
      <c r="F42" s="8">
        <f>'070808'!F42+'070806'!F42+'070804'!F42+'070803'!F42+'070802'!F42+'070401'!F42+'070202'!F42+'070201'!F42+'070101'!F42</f>
        <v>0</v>
      </c>
      <c r="G42" s="8">
        <f>'070808'!G42+'070806'!G42+'070804'!G42+'070803'!G42+'070802'!G42+'070401'!G42+'070202'!G42+'070201'!G42+'070101'!G42</f>
        <v>0</v>
      </c>
      <c r="H42" s="8">
        <f>'070808'!H42+'070806'!H42+'070804'!H42+'070803'!H42+'070802'!H42+'070401'!H42+'070202'!H42+'070201'!H42+'070101'!H42</f>
        <v>0</v>
      </c>
      <c r="I42" s="8">
        <f>'070808'!I42+'070806'!I42+'070804'!I42+'070803'!I42+'070802'!I42+'070401'!I42+'070202'!I42+'070201'!I42+'070101'!I42</f>
        <v>0</v>
      </c>
      <c r="J42" s="8">
        <f>'070808'!J42+'070806'!J42+'070804'!J42+'070803'!J42+'070802'!J42+'070401'!J42+'070202'!J42+'070201'!J42+'070101'!J42</f>
        <v>0</v>
      </c>
      <c r="K42" s="8">
        <f>'070808'!K42+'070806'!K42+'070804'!K42+'070803'!K42+'070802'!K42+'070401'!K42+'070202'!K42+'070201'!K42+'070101'!K42</f>
        <v>0</v>
      </c>
      <c r="L42" s="8">
        <f>'070808'!L42+'070806'!L42+'070804'!L42+'070803'!L42+'070802'!L42+'070401'!L42+'070202'!L42+'070201'!L42+'070101'!L42</f>
        <v>0</v>
      </c>
      <c r="M42" s="8">
        <f>'070808'!M42+'070806'!M42+'070804'!M42+'070803'!M42+'070802'!M42+'070401'!M42+'070202'!M42+'070201'!M42+'070101'!M42</f>
        <v>0</v>
      </c>
      <c r="N42" s="8">
        <f>'070808'!N42+'070806'!N42+'070804'!N42+'070803'!N42+'070802'!N42+'070401'!N42+'070202'!N42+'070201'!N42+'070101'!N42</f>
        <v>0</v>
      </c>
      <c r="O42" s="8">
        <f>'070808'!O42+'070806'!O42+'070804'!O42+'070803'!O42+'070802'!O42+'070401'!O42+'070202'!O42+'070201'!O42+'070101'!O42</f>
        <v>0</v>
      </c>
      <c r="P42" s="8">
        <f>'070808'!P42+'070806'!P42+'070804'!P42+'070803'!P42+'070802'!P42+'070401'!P42+'070202'!P42+'070201'!P42+'070101'!P42</f>
        <v>0</v>
      </c>
      <c r="Q42" s="8">
        <f>'070808'!Q42+'070806'!Q42+'070804'!Q42+'070803'!Q42+'070802'!Q42+'070401'!Q42+'070202'!Q42+'070201'!Q42+'070101'!Q42</f>
        <v>0</v>
      </c>
    </row>
    <row r="43" spans="1:17" s="28" customFormat="1" ht="15.75">
      <c r="A43" s="16">
        <v>2700</v>
      </c>
      <c r="B43" s="18" t="s">
        <v>35</v>
      </c>
      <c r="C43" s="8">
        <f>'070808'!C43+'070806'!C43+'070804'!C43+'070803'!C43+'070802'!C43+'070401'!C43+'070202'!C43+'070201'!C43+'070101'!C43</f>
        <v>48.87</v>
      </c>
      <c r="D43" s="8">
        <f>'070808'!D43+'070806'!D43+'070804'!D43+'070803'!D43+'070802'!D43+'070401'!D43+'070202'!D43+'070201'!D43+'070101'!D43</f>
        <v>0</v>
      </c>
      <c r="E43" s="8">
        <f>'070808'!E43+'070806'!E43+'070804'!E43+'070803'!E43+'070802'!E43+'070401'!E43+'070202'!E43+'070201'!E43+'070101'!E43</f>
        <v>48.87</v>
      </c>
      <c r="F43" s="8">
        <f>'070808'!F43+'070806'!F43+'070804'!F43+'070803'!F43+'070802'!F43+'070401'!F43+'070202'!F43+'070201'!F43+'070101'!F43</f>
        <v>79.737</v>
      </c>
      <c r="G43" s="8">
        <f>'070808'!G43+'070806'!G43+'070804'!G43+'070803'!G43+'070802'!G43+'070401'!G43+'070202'!G43+'070201'!G43+'070101'!G43</f>
        <v>0</v>
      </c>
      <c r="H43" s="8">
        <f>'070808'!H43+'070806'!H43+'070804'!H43+'070803'!H43+'070802'!H43+'070401'!H43+'070202'!H43+'070201'!H43+'070101'!H43</f>
        <v>79.737</v>
      </c>
      <c r="I43" s="8">
        <f>'070808'!I43+'070806'!I43+'070804'!I43+'070803'!I43+'070802'!I43+'070401'!I43+'070202'!I43+'070201'!I43+'070101'!I43</f>
        <v>62.442</v>
      </c>
      <c r="J43" s="8">
        <f>'070808'!J43+'070806'!J43+'070804'!J43+'070803'!J43+'070802'!J43+'070401'!J43+'070202'!J43+'070201'!J43+'070101'!J43</f>
        <v>0</v>
      </c>
      <c r="K43" s="8">
        <f>'070808'!K43+'070806'!K43+'070804'!K43+'070803'!K43+'070802'!K43+'070401'!K43+'070202'!K43+'070201'!K43+'070101'!K43</f>
        <v>62.442</v>
      </c>
      <c r="L43" s="8">
        <f>'070808'!L43+'070806'!L43+'070804'!L43+'070803'!L43+'070802'!L43+'070401'!L43+'070202'!L43+'070201'!L43+'070101'!L43</f>
        <v>65.876</v>
      </c>
      <c r="M43" s="8">
        <f>'070808'!M43+'070806'!M43+'070804'!M43+'070803'!M43+'070802'!M43+'070401'!M43+'070202'!M43+'070201'!M43+'070101'!M43</f>
        <v>0</v>
      </c>
      <c r="N43" s="8">
        <f>'070808'!N43+'070806'!N43+'070804'!N43+'070803'!N43+'070802'!N43+'070401'!N43+'070202'!N43+'070201'!N43+'070101'!N43</f>
        <v>65.876</v>
      </c>
      <c r="O43" s="8">
        <f>'070808'!O43+'070806'!O43+'070804'!O43+'070803'!O43+'070802'!O43+'070401'!O43+'070202'!O43+'070201'!O43+'070101'!O43</f>
        <v>69.301</v>
      </c>
      <c r="P43" s="8">
        <f>'070808'!P43+'070806'!P43+'070804'!P43+'070803'!P43+'070802'!P43+'070401'!P43+'070202'!P43+'070201'!P43+'070101'!P43</f>
        <v>0</v>
      </c>
      <c r="Q43" s="8">
        <f>'070808'!Q43+'070806'!Q43+'070804'!Q43+'070803'!Q43+'070802'!Q43+'070401'!Q43+'070202'!Q43+'070201'!Q43+'070101'!Q43</f>
        <v>69.301</v>
      </c>
    </row>
    <row r="44" spans="1:17" s="29" customFormat="1" ht="15.75">
      <c r="A44" s="17">
        <v>2710</v>
      </c>
      <c r="B44" s="19" t="s">
        <v>36</v>
      </c>
      <c r="C44" s="8">
        <f>'070808'!C44+'070806'!C44+'070804'!C44+'070803'!C44+'070802'!C44+'070401'!C44+'070202'!C44+'070201'!C44+'070101'!C44</f>
        <v>0</v>
      </c>
      <c r="D44" s="8">
        <f>'070808'!D44+'070806'!D44+'070804'!D44+'070803'!D44+'070802'!D44+'070401'!D44+'070202'!D44+'070201'!D44+'070101'!D44</f>
        <v>0</v>
      </c>
      <c r="E44" s="8">
        <f>'070808'!E44+'070806'!E44+'070804'!E44+'070803'!E44+'070802'!E44+'070401'!E44+'070202'!E44+'070201'!E44+'070101'!E44</f>
        <v>0</v>
      </c>
      <c r="F44" s="8">
        <f>'070808'!F44+'070806'!F44+'070804'!F44+'070803'!F44+'070802'!F44+'070401'!F44+'070202'!F44+'070201'!F44+'070101'!F44</f>
        <v>0</v>
      </c>
      <c r="G44" s="8">
        <f>'070808'!G44+'070806'!G44+'070804'!G44+'070803'!G44+'070802'!G44+'070401'!G44+'070202'!G44+'070201'!G44+'070101'!G44</f>
        <v>0</v>
      </c>
      <c r="H44" s="8">
        <f>'070808'!H44+'070806'!H44+'070804'!H44+'070803'!H44+'070802'!H44+'070401'!H44+'070202'!H44+'070201'!H44+'070101'!H44</f>
        <v>0</v>
      </c>
      <c r="I44" s="8">
        <f>'070808'!I44+'070806'!I44+'070804'!I44+'070803'!I44+'070802'!I44+'070401'!I44+'070202'!I44+'070201'!I44+'070101'!I44</f>
        <v>0</v>
      </c>
      <c r="J44" s="8">
        <f>'070808'!J44+'070806'!J44+'070804'!J44+'070803'!J44+'070802'!J44+'070401'!J44+'070202'!J44+'070201'!J44+'070101'!J44</f>
        <v>0</v>
      </c>
      <c r="K44" s="8">
        <f>'070808'!K44+'070806'!K44+'070804'!K44+'070803'!K44+'070802'!K44+'070401'!K44+'070202'!K44+'070201'!K44+'070101'!K44</f>
        <v>0</v>
      </c>
      <c r="L44" s="8">
        <f>'070808'!L44+'070806'!L44+'070804'!L44+'070803'!L44+'070802'!L44+'070401'!L44+'070202'!L44+'070201'!L44+'070101'!L44</f>
        <v>0</v>
      </c>
      <c r="M44" s="8">
        <f>'070808'!M44+'070806'!M44+'070804'!M44+'070803'!M44+'070802'!M44+'070401'!M44+'070202'!M44+'070201'!M44+'070101'!M44</f>
        <v>0</v>
      </c>
      <c r="N44" s="8">
        <f>'070808'!N44+'070806'!N44+'070804'!N44+'070803'!N44+'070802'!N44+'070401'!N44+'070202'!N44+'070201'!N44+'070101'!N44</f>
        <v>0</v>
      </c>
      <c r="O44" s="8">
        <f>'070808'!O44+'070806'!O44+'070804'!O44+'070803'!O44+'070802'!O44+'070401'!O44+'070202'!O44+'070201'!O44+'070101'!O44</f>
        <v>0</v>
      </c>
      <c r="P44" s="8">
        <f>'070808'!P44+'070806'!P44+'070804'!P44+'070803'!P44+'070802'!P44+'070401'!P44+'070202'!P44+'070201'!P44+'070101'!P44</f>
        <v>0</v>
      </c>
      <c r="Q44" s="8">
        <f>'070808'!Q44+'070806'!Q44+'070804'!Q44+'070803'!Q44+'070802'!Q44+'070401'!Q44+'070202'!Q44+'070201'!Q44+'070101'!Q44</f>
        <v>0</v>
      </c>
    </row>
    <row r="45" spans="1:17" s="30" customFormat="1" ht="15.75">
      <c r="A45" s="17">
        <v>2720</v>
      </c>
      <c r="B45" s="19" t="s">
        <v>37</v>
      </c>
      <c r="C45" s="8">
        <f>'070808'!C45+'070806'!C45+'070804'!C45+'070803'!C45+'070802'!C45+'070401'!C45+'070202'!C45+'070201'!C45+'070101'!C45</f>
        <v>0</v>
      </c>
      <c r="D45" s="8">
        <f>'070808'!D45+'070806'!D45+'070804'!D45+'070803'!D45+'070802'!D45+'070401'!D45+'070202'!D45+'070201'!D45+'070101'!D45</f>
        <v>0</v>
      </c>
      <c r="E45" s="8">
        <f>'070808'!E45+'070806'!E45+'070804'!E45+'070803'!E45+'070802'!E45+'070401'!E45+'070202'!E45+'070201'!E45+'070101'!E45</f>
        <v>0</v>
      </c>
      <c r="F45" s="8">
        <f>'070808'!F45+'070806'!F45+'070804'!F45+'070803'!F45+'070802'!F45+'070401'!F45+'070202'!F45+'070201'!F45+'070101'!F45</f>
        <v>0</v>
      </c>
      <c r="G45" s="8">
        <f>'070808'!G45+'070806'!G45+'070804'!G45+'070803'!G45+'070802'!G45+'070401'!G45+'070202'!G45+'070201'!G45+'070101'!G45</f>
        <v>0</v>
      </c>
      <c r="H45" s="8">
        <f>'070808'!H45+'070806'!H45+'070804'!H45+'070803'!H45+'070802'!H45+'070401'!H45+'070202'!H45+'070201'!H45+'070101'!H45</f>
        <v>0</v>
      </c>
      <c r="I45" s="8">
        <f>'070808'!I45+'070806'!I45+'070804'!I45+'070803'!I45+'070802'!I45+'070401'!I45+'070202'!I45+'070201'!I45+'070101'!I45</f>
        <v>0</v>
      </c>
      <c r="J45" s="8">
        <f>'070808'!J45+'070806'!J45+'070804'!J45+'070803'!J45+'070802'!J45+'070401'!J45+'070202'!J45+'070201'!J45+'070101'!J45</f>
        <v>0</v>
      </c>
      <c r="K45" s="8">
        <f>'070808'!K45+'070806'!K45+'070804'!K45+'070803'!K45+'070802'!K45+'070401'!K45+'070202'!K45+'070201'!K45+'070101'!K45</f>
        <v>0</v>
      </c>
      <c r="L45" s="8">
        <f>'070808'!L45+'070806'!L45+'070804'!L45+'070803'!L45+'070802'!L45+'070401'!L45+'070202'!L45+'070201'!L45+'070101'!L45</f>
        <v>0</v>
      </c>
      <c r="M45" s="8">
        <f>'070808'!M45+'070806'!M45+'070804'!M45+'070803'!M45+'070802'!M45+'070401'!M45+'070202'!M45+'070201'!M45+'070101'!M45</f>
        <v>0</v>
      </c>
      <c r="N45" s="8">
        <f>'070808'!N45+'070806'!N45+'070804'!N45+'070803'!N45+'070802'!N45+'070401'!N45+'070202'!N45+'070201'!N45+'070101'!N45</f>
        <v>0</v>
      </c>
      <c r="O45" s="8">
        <f>'070808'!O45+'070806'!O45+'070804'!O45+'070803'!O45+'070802'!O45+'070401'!O45+'070202'!O45+'070201'!O45+'070101'!O45</f>
        <v>0</v>
      </c>
      <c r="P45" s="8">
        <f>'070808'!P45+'070806'!P45+'070804'!P45+'070803'!P45+'070802'!P45+'070401'!P45+'070202'!P45+'070201'!P45+'070101'!P45</f>
        <v>0</v>
      </c>
      <c r="Q45" s="8">
        <f>'070808'!Q45+'070806'!Q45+'070804'!Q45+'070803'!Q45+'070802'!Q45+'070401'!Q45+'070202'!Q45+'070201'!Q45+'070101'!Q45</f>
        <v>0</v>
      </c>
    </row>
    <row r="46" spans="1:17" s="30" customFormat="1" ht="15.75">
      <c r="A46" s="17">
        <v>2730</v>
      </c>
      <c r="B46" s="19" t="s">
        <v>38</v>
      </c>
      <c r="C46" s="8">
        <f>'070808'!C46+'070806'!C46+'070804'!C46+'070803'!C46+'070802'!C46+'070401'!C46+'070202'!C46+'070201'!C46+'070101'!C46</f>
        <v>48.87</v>
      </c>
      <c r="D46" s="8">
        <f>'070808'!D46+'070806'!D46+'070804'!D46+'070803'!D46+'070802'!D46+'070401'!D46+'070202'!D46+'070201'!D46+'070101'!D46</f>
        <v>0</v>
      </c>
      <c r="E46" s="8">
        <f>'070808'!E46+'070806'!E46+'070804'!E46+'070803'!E46+'070802'!E46+'070401'!E46+'070202'!E46+'070201'!E46+'070101'!E46</f>
        <v>48.87</v>
      </c>
      <c r="F46" s="8">
        <f>'070808'!F46+'070806'!F46+'070804'!F46+'070803'!F46+'070802'!F46+'070401'!F46+'070202'!F46+'070201'!F46+'070101'!F46</f>
        <v>79.737</v>
      </c>
      <c r="G46" s="8">
        <f>'070808'!G46+'070806'!G46+'070804'!G46+'070803'!G46+'070802'!G46+'070401'!G46+'070202'!G46+'070201'!G46+'070101'!G46</f>
        <v>0</v>
      </c>
      <c r="H46" s="8">
        <f>'070808'!H46+'070806'!H46+'070804'!H46+'070803'!H46+'070802'!H46+'070401'!H46+'070202'!H46+'070201'!H46+'070101'!H46</f>
        <v>79.737</v>
      </c>
      <c r="I46" s="8">
        <f>'070808'!I46+'070806'!I46+'070804'!I46+'070803'!I46+'070802'!I46+'070401'!I46+'070202'!I46+'070201'!I46+'070101'!I46</f>
        <v>62.442</v>
      </c>
      <c r="J46" s="8">
        <f>'070808'!J46+'070806'!J46+'070804'!J46+'070803'!J46+'070802'!J46+'070401'!J46+'070202'!J46+'070201'!J46+'070101'!J46</f>
        <v>0</v>
      </c>
      <c r="K46" s="8">
        <f>'070808'!K46+'070806'!K46+'070804'!K46+'070803'!K46+'070802'!K46+'070401'!K46+'070202'!K46+'070201'!K46+'070101'!K46</f>
        <v>62.442</v>
      </c>
      <c r="L46" s="8">
        <f>'070808'!L46+'070806'!L46+'070804'!L46+'070803'!L46+'070802'!L46+'070401'!L46+'070202'!L46+'070201'!L46+'070101'!L46</f>
        <v>65.876</v>
      </c>
      <c r="M46" s="8">
        <f>'070808'!M46+'070806'!M46+'070804'!M46+'070803'!M46+'070802'!M46+'070401'!M46+'070202'!M46+'070201'!M46+'070101'!M46</f>
        <v>0</v>
      </c>
      <c r="N46" s="8">
        <f>'070808'!N46+'070806'!N46+'070804'!N46+'070803'!N46+'070802'!N46+'070401'!N46+'070202'!N46+'070201'!N46+'070101'!N46</f>
        <v>65.876</v>
      </c>
      <c r="O46" s="8">
        <f>'070808'!O46+'070806'!O46+'070804'!O46+'070803'!O46+'070802'!O46+'070401'!O46+'070202'!O46+'070201'!O46+'070101'!O46</f>
        <v>69.301</v>
      </c>
      <c r="P46" s="8">
        <f>'070808'!Q75+'070806'!P46+'070804'!P46+'070803'!P46+'070802'!P46+'070401'!P46+'070202'!P46+'070201'!P46+'070101'!P46</f>
        <v>0</v>
      </c>
      <c r="Q46" s="8">
        <f>'070808'!Q46+'070806'!Q46+'070804'!Q46+'070803'!Q46+'070802'!Q46+'070401'!Q46+'070202'!Q46+'070201'!Q46+'070101'!Q46</f>
        <v>69.301</v>
      </c>
    </row>
    <row r="47" spans="1:17" s="30" customFormat="1" ht="15.75">
      <c r="A47" s="16">
        <v>2800</v>
      </c>
      <c r="B47" s="18" t="s">
        <v>39</v>
      </c>
      <c r="C47" s="8">
        <f>'070808'!C47+'070806'!C47+'070804'!C47+'070803'!C47+'070802'!C47+'070401'!C47+'070202'!C47+'070201'!C47+'070101'!C47</f>
        <v>396.861</v>
      </c>
      <c r="D47" s="8">
        <f>'070808'!D47+'070806'!D47+'070804'!D47+'070803'!D47+'070802'!D47+'070401'!D47+'070202'!D47+'070201'!D47+'070101'!D47</f>
        <v>0</v>
      </c>
      <c r="E47" s="8">
        <f>'070808'!E47+'070806'!E47+'070804'!E47+'070803'!E47+'070802'!E47+'070401'!E47+'070202'!E47+'070201'!E47+'070101'!E47</f>
        <v>396.861</v>
      </c>
      <c r="F47" s="8">
        <f>'070808'!F47+'070806'!F47+'070804'!F47+'070803'!F47+'070802'!F47+'070401'!F47+'070202'!F47+'070201'!F47+'070101'!F47</f>
        <v>17.247</v>
      </c>
      <c r="G47" s="8">
        <f>'070808'!G47+'070806'!G47+'070804'!G47+'070803'!G47+'070802'!G47+'070401'!G47+'070202'!G47+'070201'!G47+'070101'!G47</f>
        <v>0</v>
      </c>
      <c r="H47" s="8">
        <f>'070808'!H47+'070806'!H47+'070804'!H47+'070803'!H47+'070802'!H47+'070401'!H47+'070202'!H47+'070201'!H47+'070101'!H47</f>
        <v>17.247</v>
      </c>
      <c r="I47" s="8">
        <f>'070808'!I47+'070806'!I47+'070804'!I47+'070803'!I47+'070802'!I47+'070401'!I47+'070202'!I47+'070201'!I47+'070101'!I47</f>
        <v>40.891999999999996</v>
      </c>
      <c r="J47" s="8">
        <f>'070808'!J47+'070806'!J47+'070804'!J47+'070803'!J47+'070802'!J47+'070401'!J47+'070202'!J47+'070201'!J47+'070101'!J47</f>
        <v>0</v>
      </c>
      <c r="K47" s="8">
        <f>'070808'!K47+'070806'!K47+'070804'!K47+'070803'!K47+'070802'!K47+'070401'!K47+'070202'!K47+'070201'!K47+'070101'!K47</f>
        <v>40.891999999999996</v>
      </c>
      <c r="L47" s="8">
        <f>'070808'!L47+'070806'!L47+'070804'!L47+'070803'!L47+'070802'!L47+'070401'!L47+'070202'!L47+'070201'!L47+'070101'!L47</f>
        <v>43.141000000000005</v>
      </c>
      <c r="M47" s="8">
        <f>'070808'!M47+'070806'!M47+'070804'!M47+'070803'!M47+'070802'!M47+'070401'!M47+'070202'!M47+'070201'!M47+'070101'!M47</f>
        <v>0</v>
      </c>
      <c r="N47" s="8">
        <f>'070808'!N47+'070806'!N47+'070804'!N47+'070803'!N47+'070802'!N47+'070401'!N47+'070202'!N47+'070201'!N47+'070101'!N47</f>
        <v>43.141000000000005</v>
      </c>
      <c r="O47" s="8">
        <f>'070808'!O47+'070806'!O47+'070804'!O47+'070803'!O47+'070802'!O47+'070401'!O47+'070202'!O47+'070201'!O47+'070101'!O47</f>
        <v>45.385000000000005</v>
      </c>
      <c r="P47" s="8">
        <f>'070808'!P47+'070806'!P47+'070804'!P47+'070803'!P47+'070802'!P47+'070401'!P47+'070202'!P47+'070201'!P47+'070101'!P47</f>
        <v>0</v>
      </c>
      <c r="Q47" s="8">
        <f>'070808'!Q47+'070806'!Q47+'070804'!Q47+'070803'!Q47+'070802'!Q47+'070401'!Q47+'070202'!Q47+'070201'!Q47+'070101'!Q47</f>
        <v>45.385000000000005</v>
      </c>
    </row>
    <row r="48" spans="1:17" s="30" customFormat="1" ht="15.75">
      <c r="A48" s="16">
        <v>2900</v>
      </c>
      <c r="B48" s="18" t="s">
        <v>40</v>
      </c>
      <c r="C48" s="8">
        <f>'070808'!C48+'070806'!C48+'070804'!C48+'070803'!C48+'070802'!C48+'070401'!C48+'070202'!C48+'070201'!C48+'070101'!C48</f>
        <v>0</v>
      </c>
      <c r="D48" s="8">
        <f>'070808'!D48+'070806'!D48+'070804'!D48+'070803'!D48+'070802'!D48+'070401'!D48+'070202'!D48+'070201'!D48+'070101'!D48</f>
        <v>0</v>
      </c>
      <c r="E48" s="8">
        <f>'070808'!E48+'070806'!E48+'070804'!E48+'070803'!E48+'070802'!E48+'070401'!E48+'070202'!E48+'070201'!E48+'070101'!E48</f>
        <v>0</v>
      </c>
      <c r="F48" s="8">
        <f>'070808'!F48+'070806'!F48+'070804'!F48+'070803'!F48+'070802'!F48+'070401'!F48+'070202'!F48+'070201'!F48+'070101'!F48</f>
        <v>0</v>
      </c>
      <c r="G48" s="8">
        <f>'070808'!G48+'070806'!G48+'070804'!G48+'070803'!G48+'070802'!G48+'070401'!G48+'070202'!G48+'070201'!G48+'070101'!G48</f>
        <v>0</v>
      </c>
      <c r="H48" s="8">
        <f>'070808'!H48+'070806'!H48+'070804'!H48+'070803'!H48+'070802'!H48+'070401'!H48+'070202'!H48+'070201'!H48+'070101'!H48</f>
        <v>0</v>
      </c>
      <c r="I48" s="8">
        <f>'070808'!I48+'070806'!I48+'070804'!I48+'070803'!I48+'070802'!I48+'070401'!I48+'070202'!I48+'070201'!I48+'070101'!I48</f>
        <v>0</v>
      </c>
      <c r="J48" s="8">
        <f>'070808'!J48+'070806'!J48+'070804'!J48+'070803'!J48+'070802'!J48+'070401'!J48+'070202'!J48+'070201'!J48+'070101'!J48</f>
        <v>0</v>
      </c>
      <c r="K48" s="8">
        <f>'070808'!K48+'070806'!K48+'070804'!K48+'070803'!K48+'070802'!K48+'070401'!K48+'070202'!K48+'070201'!K48+'070101'!K48</f>
        <v>0</v>
      </c>
      <c r="L48" s="8">
        <f>'070808'!L48+'070806'!L48+'070804'!L48+'070803'!L48+'070802'!L48+'070401'!L48+'070202'!L48+'070201'!L48+'070101'!L48</f>
        <v>0</v>
      </c>
      <c r="M48" s="8">
        <f>'070808'!M48+'070806'!M48+'070804'!M48+'070803'!M48+'070802'!M48+'070401'!M48+'070202'!M48+'070201'!M48+'070101'!M48</f>
        <v>0</v>
      </c>
      <c r="N48" s="8">
        <f>'070808'!N48+'070806'!N48+'070804'!N48+'070803'!N48+'070802'!N48+'070401'!N48+'070202'!N48+'070201'!N48+'070101'!N48</f>
        <v>0</v>
      </c>
      <c r="O48" s="8">
        <f>'070808'!O48+'070806'!O48+'070804'!O48+'070803'!O48+'070802'!O48+'070401'!O48+'070202'!O48+'070201'!O48+'070101'!O48</f>
        <v>0</v>
      </c>
      <c r="P48" s="8">
        <f>'070808'!P48+'070806'!P48+'070804'!P48+'070803'!P48+'070802'!P48+'070401'!P48+'070202'!P48+'070201'!P48+'070101'!P48</f>
        <v>0</v>
      </c>
      <c r="Q48" s="8">
        <f>'070808'!Q48+'070806'!Q48+'070804'!Q48+'070803'!Q48+'070802'!Q48+'070401'!Q48+'070202'!Q48+'070201'!Q48+'070101'!Q48</f>
        <v>0</v>
      </c>
    </row>
    <row r="49" spans="1:17" ht="15.75">
      <c r="A49" s="16">
        <v>3000</v>
      </c>
      <c r="B49" s="18" t="s">
        <v>41</v>
      </c>
      <c r="C49" s="8">
        <f>'070808'!C49+'070806'!C49+'070804'!C49+'070803'!C49+'070802'!C49+'070401'!C49+'070202'!C49+'070201'!C49+'070101'!C49</f>
        <v>0</v>
      </c>
      <c r="D49" s="8">
        <f>'070808'!D49+'070806'!D49+'070804'!D49+'070803'!D49+'070802'!D49+'070401'!D49+'070202'!D49+'070201'!D49+'070101'!D49</f>
        <v>73.893</v>
      </c>
      <c r="E49" s="8">
        <f>'070808'!E49+'070806'!E49+'070804'!E49+'070803'!E49+'070802'!E49+'070401'!E49+'070202'!E49+'070201'!E49+'070101'!E49</f>
        <v>73.893</v>
      </c>
      <c r="F49" s="8">
        <f>'070808'!F49+'070806'!F49+'070804'!F49+'070803'!F49+'070802'!F49+'070401'!F49+'070202'!F49+'070201'!F49+'070101'!F49</f>
        <v>0</v>
      </c>
      <c r="G49" s="8">
        <f>'070808'!G49+'070806'!G49+'070804'!G49+'070803'!G49+'070802'!G49+'070401'!G49+'070202'!G49+'070201'!G49+'070101'!G49</f>
        <v>0</v>
      </c>
      <c r="H49" s="8">
        <f>'070808'!H49+'070806'!H49+'070804'!H49+'070803'!H49+'070802'!H49+'070401'!H49+'070202'!H49+'070201'!H49+'070101'!H49</f>
        <v>0</v>
      </c>
      <c r="I49" s="8">
        <f>'070808'!I49+'070806'!I49+'070804'!I49+'070803'!I49+'070802'!I49+'070401'!I49+'070202'!I49+'070201'!I49+'070101'!I49</f>
        <v>0</v>
      </c>
      <c r="J49" s="8">
        <f>'070808'!J49+'070806'!J49+'070804'!J49+'070803'!J49+'070802'!J49+'070401'!J49+'070202'!J49+'070201'!J49+'070101'!J49</f>
        <v>2300.5</v>
      </c>
      <c r="K49" s="8">
        <f>'070808'!K49+'070806'!K49+'070804'!K49+'070803'!K49+'070802'!K49+'070401'!K49+'070202'!K49+'070201'!K49+'070101'!K49</f>
        <v>2300.5</v>
      </c>
      <c r="L49" s="8">
        <f>'070808'!L49+'070806'!L49+'070804'!L49+'070803'!L49+'070802'!L49+'070401'!L49+'070202'!L49+'070201'!L49+'070101'!L49</f>
        <v>0</v>
      </c>
      <c r="M49" s="8">
        <f>'070808'!M49+'070806'!M49+'070804'!M49+'070803'!M49+'070802'!M49+'070401'!M49+'070202'!M49+'070201'!M49+'070101'!M49</f>
        <v>2427.0280000000002</v>
      </c>
      <c r="N49" s="8">
        <f>'070808'!N49+'070806'!N49+'070804'!N49+'070803'!N49+'070802'!N49+'070401'!N49+'070202'!N49+'070201'!N49+'070101'!N49</f>
        <v>2427.0280000000002</v>
      </c>
      <c r="O49" s="8">
        <f>'070808'!O49+'070806'!O49+'070804'!O49+'070803'!O49+'070802'!O49+'070401'!O49+'070202'!O49+'070201'!O49+'070101'!O49</f>
        <v>0</v>
      </c>
      <c r="P49" s="8">
        <f>'070808'!P49+'070806'!P49+'070804'!P49+'070803'!P49+'070802'!P49+'070401'!P49+'070202'!P49+'070201'!P49+'070101'!P49</f>
        <v>2553.233</v>
      </c>
      <c r="Q49" s="8">
        <f>'070808'!Q49+'070806'!Q49+'070804'!Q49+'070803'!Q49+'070802'!Q49+'070401'!Q49+'070202'!Q49+'070201'!Q49+'070101'!Q49</f>
        <v>2553.233</v>
      </c>
    </row>
    <row r="50" spans="1:17" s="30" customFormat="1" ht="15.75">
      <c r="A50" s="16">
        <v>3100</v>
      </c>
      <c r="B50" s="18" t="s">
        <v>42</v>
      </c>
      <c r="C50" s="8">
        <f>'070808'!C50+'070806'!C50+'070804'!C50+'070803'!C50+'070802'!C50+'070401'!C50+'070202'!C50+'070201'!C50+'070101'!C50</f>
        <v>0</v>
      </c>
      <c r="D50" s="8">
        <f>'070808'!D50+'070806'!D50+'070804'!D50+'070803'!D50+'070802'!D50+'070401'!D50+'070202'!D50+'070201'!D50+'070101'!D50</f>
        <v>73.893</v>
      </c>
      <c r="E50" s="8">
        <f>'070808'!E50+'070806'!E50+'070804'!E50+'070803'!E50+'070802'!E50+'070401'!E50+'070202'!E50+'070201'!E50+'070101'!E50</f>
        <v>73.893</v>
      </c>
      <c r="F50" s="8">
        <f>'070808'!F50+'070806'!F50+'070804'!F50+'070803'!F50+'070802'!F50+'070401'!F50+'070202'!F50+'070201'!F50+'070101'!F50</f>
        <v>0</v>
      </c>
      <c r="G50" s="8">
        <f>'070808'!G50+'070806'!G50+'070804'!G50+'070803'!G50+'070802'!G50+'070401'!G50+'070202'!G50+'070201'!G50+'070101'!G50</f>
        <v>0</v>
      </c>
      <c r="H50" s="8">
        <f>'070808'!H50+'070806'!H50+'070804'!H50+'070803'!H50+'070802'!H50+'070401'!H50+'070202'!H50+'070201'!H50+'070101'!H50</f>
        <v>0</v>
      </c>
      <c r="I50" s="8">
        <f>'070808'!I50+'070806'!I50+'070804'!I50+'070803'!I50+'070802'!I50+'070401'!I50+'070202'!I50+'070201'!I50+'070101'!I50</f>
        <v>0</v>
      </c>
      <c r="J50" s="8">
        <f>'070808'!J50+'070806'!J50+'070804'!J50+'070803'!J50+'070802'!J50+'070401'!J50+'070202'!J50+'070201'!J50+'070101'!J50</f>
        <v>2300.5</v>
      </c>
      <c r="K50" s="8">
        <f>'070808'!K50+'070806'!K50+'070804'!K50+'070803'!K50+'070802'!K50+'070401'!K50+'070202'!K50+'070201'!K50+'070101'!K50</f>
        <v>2300.5</v>
      </c>
      <c r="L50" s="8">
        <f>'070808'!L50+'070806'!L50+'070804'!L50+'070803'!L50+'070802'!L50+'070401'!L50+'070202'!L50+'070201'!L50+'070101'!L50</f>
        <v>0</v>
      </c>
      <c r="M50" s="8">
        <f>'070808'!M50+'070806'!M50+'070804'!M50+'070803'!M50+'070802'!M50+'070401'!M50+'070202'!M50+'070201'!M50+'070101'!M50</f>
        <v>2427.0280000000002</v>
      </c>
      <c r="N50" s="8">
        <f>'070808'!N50+'070806'!N50+'070804'!N50+'070803'!N50+'070802'!N50+'070401'!N50+'070202'!N50+'070201'!N50+'070101'!N50</f>
        <v>2427.0280000000002</v>
      </c>
      <c r="O50" s="8">
        <f>'070808'!O50+'070806'!O50+'070804'!O50+'070803'!O50+'070802'!O50+'070401'!O50+'070202'!O50+'070201'!O50+'070101'!O50</f>
        <v>0</v>
      </c>
      <c r="P50" s="8">
        <f>'070808'!P50+'070806'!P50+'070804'!P50+'070803'!P50+'070802'!P50+'070401'!P50+'070202'!P50+'070201'!P50+'070101'!P50</f>
        <v>2553.233</v>
      </c>
      <c r="Q50" s="8">
        <f>'070808'!Q50+'070806'!Q50+'070804'!Q50+'070803'!Q50+'070802'!Q50+'070401'!Q50+'070202'!Q50+'070201'!Q50+'070101'!Q50</f>
        <v>2553.233</v>
      </c>
    </row>
    <row r="51" spans="1:17" ht="30">
      <c r="A51" s="17">
        <v>3110</v>
      </c>
      <c r="B51" s="20" t="s">
        <v>43</v>
      </c>
      <c r="C51" s="8">
        <f>'070808'!C51+'070806'!C51+'070804'!C51+'070803'!C51+'070802'!C51+'070401'!C51+'070202'!C51+'070201'!C51+'070101'!C51</f>
        <v>0</v>
      </c>
      <c r="D51" s="8">
        <f>'070808'!D51+'070806'!D51+'070804'!D51+'070803'!D51+'070802'!D51+'070401'!D51+'070202'!D51+'070201'!D51+'070101'!D51</f>
        <v>0</v>
      </c>
      <c r="E51" s="8">
        <f>'070808'!E51+'070806'!E51+'070804'!E51+'070803'!E51+'070802'!E51+'070401'!E51+'070202'!E51+'070201'!E51+'070101'!E51</f>
        <v>0</v>
      </c>
      <c r="F51" s="8">
        <f>'070808'!F51+'070806'!F51+'070804'!F51+'070803'!F51+'070802'!F51+'070401'!F51+'070202'!F51+'070201'!F51+'070101'!F51</f>
        <v>0</v>
      </c>
      <c r="G51" s="8">
        <f>'070808'!G51+'070806'!G51+'070804'!G51+'070803'!G51+'070802'!G51+'070401'!G51+'070202'!G51+'070201'!G51+'070101'!G51</f>
        <v>0</v>
      </c>
      <c r="H51" s="8">
        <f>'070808'!H51+'070806'!H51+'070804'!H51+'070803'!H51+'070802'!H51+'070401'!H51+'070202'!H51+'070201'!H51+'070101'!H51</f>
        <v>0</v>
      </c>
      <c r="I51" s="8">
        <f>'070808'!I51+'070806'!I51+'070804'!I51+'070803'!I51+'070802'!I51+'070401'!I51+'070202'!I51+'070201'!I51+'070101'!I51</f>
        <v>0</v>
      </c>
      <c r="J51" s="8">
        <f>'070808'!J51+'070806'!J51+'070804'!J51+'070803'!J51+'070802'!J51+'070401'!J51+'070202'!J51+'070201'!J51+'070101'!J51</f>
        <v>2300.5</v>
      </c>
      <c r="K51" s="8">
        <f>'070808'!K51+'070806'!K51+'070804'!K51+'070803'!K51+'070802'!K51+'070401'!K51+'070202'!K51+'070201'!K51+'070101'!K51</f>
        <v>2300.5</v>
      </c>
      <c r="L51" s="8">
        <f>'070808'!L51+'070806'!L51+'070804'!L51+'070803'!L51+'070802'!L51+'070401'!L51+'070202'!L51+'070201'!L51+'070101'!L51</f>
        <v>0</v>
      </c>
      <c r="M51" s="8">
        <f>'070808'!M51+'070806'!M51+'070804'!M51+'070803'!M51+'070802'!M51+'070401'!M51+'070202'!M51+'070201'!M51+'070101'!M51</f>
        <v>2427.0280000000002</v>
      </c>
      <c r="N51" s="8">
        <f>'070808'!N51+'070806'!N51+'070804'!N51+'070803'!N51+'070802'!N51+'070401'!N51+'070202'!N51+'070201'!N51+'070101'!N51</f>
        <v>2427.0280000000002</v>
      </c>
      <c r="O51" s="8">
        <f>'070808'!O51+'070806'!O51+'070804'!O51+'070803'!O51+'070802'!O51+'070401'!O51+'070202'!O51+'070201'!O51+'070101'!O51</f>
        <v>0</v>
      </c>
      <c r="P51" s="8">
        <f>'070808'!P51+'070806'!P51+'070804'!P51+'070803'!P51+'070802'!P51+'070401'!P51+'070202'!P51+'070201'!P51+'070101'!P51</f>
        <v>2553.233</v>
      </c>
      <c r="Q51" s="8">
        <f>'070808'!Q51+'070806'!Q51+'070804'!Q51+'070803'!Q51+'070802'!Q51+'070401'!Q51+'070202'!Q51+'070201'!Q51+'070101'!Q51</f>
        <v>2553.233</v>
      </c>
    </row>
    <row r="52" spans="1:17" ht="15.75">
      <c r="A52" s="17">
        <v>3120</v>
      </c>
      <c r="B52" s="20" t="s">
        <v>44</v>
      </c>
      <c r="C52" s="8">
        <f>'070808'!C52+'070806'!C52+'070804'!C52+'070803'!C52+'070802'!C52+'070401'!C52+'070202'!C52+'070201'!C52+'070101'!C52</f>
        <v>0</v>
      </c>
      <c r="D52" s="8">
        <f>'070808'!D52+'070806'!D52+'070804'!D52+'070803'!D52+'070802'!D52+'070401'!D52+'070202'!D52+'070201'!D52+'070101'!D52</f>
        <v>0</v>
      </c>
      <c r="E52" s="8">
        <f>'070808'!E52+'070806'!E52+'070804'!E52+'070803'!E52+'070802'!E52+'070401'!E52+'070202'!E52+'070201'!E52+'070101'!E52</f>
        <v>0</v>
      </c>
      <c r="F52" s="8">
        <f>'070808'!F52+'070806'!F52+'070804'!F52+'070803'!F52+'070802'!F52+'070401'!F52+'070202'!F52+'070201'!F52+'070101'!F52</f>
        <v>0</v>
      </c>
      <c r="G52" s="8">
        <f>'070808'!G52+'070806'!G52+'070804'!G52+'070803'!G52+'070802'!G52+'070401'!G52+'070202'!G52+'070201'!G52+'070101'!G52</f>
        <v>0</v>
      </c>
      <c r="H52" s="8">
        <f>'070808'!H52+'070806'!H52+'070804'!H52+'070803'!H52+'070802'!H52+'070401'!H52+'070202'!H52+'070201'!H52+'070101'!H52</f>
        <v>0</v>
      </c>
      <c r="I52" s="8">
        <f>'070808'!I52+'070806'!I52+'070804'!I52+'070803'!I52+'070802'!I52+'070401'!I52+'070202'!I52+'070201'!I52+'070101'!I52</f>
        <v>0</v>
      </c>
      <c r="J52" s="8">
        <f>'070808'!J52+'070806'!J52+'070804'!J52+'070803'!J52+'070802'!J52+'070401'!J52+'070202'!J52+'070201'!J52+'070101'!J52</f>
        <v>0</v>
      </c>
      <c r="K52" s="8">
        <f>'070808'!K52+'070806'!K52+'070804'!K52+'070803'!K52+'070802'!K52+'070401'!K52+'070202'!K52+'070201'!K52+'070101'!K52</f>
        <v>0</v>
      </c>
      <c r="L52" s="8">
        <f>'070808'!L52+'070806'!L52+'070804'!L52+'070803'!L52+'070802'!L52+'070401'!L52+'070202'!L52+'070201'!L52+'070101'!L52</f>
        <v>0</v>
      </c>
      <c r="M52" s="8">
        <f>'070808'!M52+'070806'!M52+'070804'!M52+'070803'!M52+'070802'!M52+'070401'!M52+'070202'!M52+'070201'!M52+'070101'!M52</f>
        <v>0</v>
      </c>
      <c r="N52" s="8">
        <f>'070808'!N52+'070806'!N52+'070804'!N52+'070803'!N52+'070802'!N52+'070401'!N52+'070202'!N52+'070201'!N52+'070101'!N52</f>
        <v>0</v>
      </c>
      <c r="O52" s="8">
        <f>'070808'!O52+'070806'!O52+'070804'!O52+'070803'!O52+'070802'!O52+'070401'!O52+'070202'!O52+'070201'!O52+'070101'!O52</f>
        <v>0</v>
      </c>
      <c r="P52" s="8">
        <f>'070808'!P52+'070806'!P52+'070804'!P52+'070803'!P52+'070802'!P52+'070401'!P52+'070202'!P52+'070201'!P52+'070101'!P52</f>
        <v>0</v>
      </c>
      <c r="Q52" s="8">
        <f>'070808'!Q52+'070806'!Q52+'070804'!Q52+'070803'!Q52+'070802'!Q52+'070401'!Q52+'070202'!Q52+'070201'!Q52+'070101'!Q52</f>
        <v>0</v>
      </c>
    </row>
    <row r="53" spans="1:17" ht="15.75">
      <c r="A53" s="17">
        <v>3121</v>
      </c>
      <c r="B53" s="20" t="s">
        <v>45</v>
      </c>
      <c r="C53" s="8">
        <f>'070808'!C53+'070806'!C53+'070804'!C53+'070803'!C53+'070802'!C53+'070401'!C53+'070202'!C53+'070201'!C53+'070101'!C53</f>
        <v>0</v>
      </c>
      <c r="D53" s="8">
        <f>'070808'!D53+'070806'!D53+'070804'!D53+'070803'!D53+'070802'!D53+'070401'!D53+'070202'!D53+'070201'!D53+'070101'!D53</f>
        <v>0</v>
      </c>
      <c r="E53" s="8">
        <f>'070808'!E53+'070806'!E53+'070804'!E53+'070803'!E53+'070802'!E53+'070401'!E53+'070202'!E53+'070201'!E53+'070101'!E53</f>
        <v>0</v>
      </c>
      <c r="F53" s="8">
        <f>'070808'!F53+'070806'!F53+'070804'!F53+'070803'!F53+'070802'!F53+'070401'!F53+'070202'!F53+'070201'!F53+'070101'!F53</f>
        <v>0</v>
      </c>
      <c r="G53" s="8">
        <f>'070808'!G53+'070806'!G53+'070804'!G53+'070803'!G53+'070802'!G53+'070401'!G53+'070202'!G53+'070201'!G53+'070101'!G53</f>
        <v>0</v>
      </c>
      <c r="H53" s="8">
        <f>'070808'!H53+'070806'!H53+'070804'!H53+'070803'!H53+'070802'!H53+'070401'!H53+'070202'!H53+'070201'!H53+'070101'!H53</f>
        <v>0</v>
      </c>
      <c r="I53" s="8">
        <f>'070808'!I53+'070806'!I53+'070804'!I53+'070803'!I53+'070802'!I53+'070401'!I53+'070202'!I53+'070201'!I53+'070101'!I53</f>
        <v>0</v>
      </c>
      <c r="J53" s="8">
        <f>'070808'!J53+'070806'!J53+'070804'!J53+'070803'!J53+'070802'!J53+'070401'!J53+'070202'!J53+'070201'!J53+'070101'!J53</f>
        <v>0</v>
      </c>
      <c r="K53" s="8">
        <f>'070808'!K53+'070806'!K53+'070804'!K53+'070803'!K53+'070802'!K53+'070401'!K53+'070202'!K53+'070201'!K53+'070101'!K53</f>
        <v>0</v>
      </c>
      <c r="L53" s="8">
        <f>'070808'!L53+'070806'!L53+'070804'!L53+'070803'!L53+'070802'!L53+'070401'!L53+'070202'!L53+'070201'!L53+'070101'!L53</f>
        <v>0</v>
      </c>
      <c r="M53" s="8">
        <f>'070808'!M53+'070806'!M53+'070804'!M53+'070803'!M53+'070802'!M53+'070401'!M53+'070202'!M53+'070201'!M53+'070101'!M53</f>
        <v>0</v>
      </c>
      <c r="N53" s="8">
        <f>'070808'!N53+'070806'!N53+'070804'!N53+'070803'!N53+'070802'!N53+'070401'!N53+'070202'!N53+'070201'!N53+'070101'!N53</f>
        <v>0</v>
      </c>
      <c r="O53" s="8">
        <f>'070808'!O53+'070806'!O53+'070804'!O53+'070803'!O53+'070802'!O53+'070401'!O53+'070202'!O53+'070201'!O53+'070101'!O53</f>
        <v>0</v>
      </c>
      <c r="P53" s="8">
        <f>'070808'!P53+'070806'!P53+'070804'!P53+'070803'!P53+'070802'!P53+'070401'!P53+'070202'!P53+'070201'!P53+'070101'!P53</f>
        <v>0</v>
      </c>
      <c r="Q53" s="8">
        <f>'070808'!Q53+'070806'!Q53+'070804'!Q53+'070803'!Q53+'070802'!Q53+'070401'!Q53+'070202'!Q53+'070201'!Q53+'070101'!Q53</f>
        <v>0</v>
      </c>
    </row>
    <row r="54" spans="1:17" ht="15.75">
      <c r="A54" s="17">
        <v>3122</v>
      </c>
      <c r="B54" s="20" t="s">
        <v>46</v>
      </c>
      <c r="C54" s="8">
        <f>'070808'!C54+'070806'!C54+'070804'!C54+'070803'!C54+'070802'!C54+'070401'!C54+'070202'!C54+'070201'!C54+'070101'!C54</f>
        <v>0</v>
      </c>
      <c r="D54" s="8">
        <f>'070808'!D54+'070806'!D54+'070804'!D54+'070803'!D54+'070802'!D54+'070401'!D54+'070202'!D54+'070201'!D54+'070101'!D54</f>
        <v>0</v>
      </c>
      <c r="E54" s="8">
        <f>'070808'!E54+'070806'!E54+'070804'!E54+'070803'!E54+'070802'!E54+'070401'!E54+'070202'!E54+'070201'!E54+'070101'!E54</f>
        <v>0</v>
      </c>
      <c r="F54" s="8">
        <f>'070808'!F54+'070806'!F54+'070804'!F54+'070803'!F54+'070802'!F54+'070401'!F54+'070202'!F54+'070201'!F54+'070101'!F54</f>
        <v>0</v>
      </c>
      <c r="G54" s="8">
        <f>'070808'!G54+'070806'!G54+'070804'!G54+'070803'!G54+'070802'!G54+'070401'!G54+'070202'!G54+'070201'!G54+'070101'!G54</f>
        <v>0</v>
      </c>
      <c r="H54" s="8">
        <f>'070808'!H54+'070806'!H54+'070804'!H54+'070803'!H54+'070802'!H54+'070401'!H54+'070202'!H54+'070201'!H54+'070101'!H54</f>
        <v>0</v>
      </c>
      <c r="I54" s="8">
        <f>'070808'!I54+'070806'!I54+'070804'!I54+'070803'!I54+'070802'!I54+'070401'!I54+'070202'!I54+'070201'!I54+'070101'!I54</f>
        <v>0</v>
      </c>
      <c r="J54" s="8">
        <f>'070808'!J54+'070806'!J54+'070804'!J54+'070803'!J54+'070802'!J54+'070401'!J54+'070202'!J54+'070201'!J54+'070101'!J54</f>
        <v>0</v>
      </c>
      <c r="K54" s="8">
        <f>'070808'!K54+'070806'!K54+'070804'!K54+'070803'!K54+'070802'!K54+'070401'!K54+'070202'!K54+'070201'!K54+'070101'!K54</f>
        <v>0</v>
      </c>
      <c r="L54" s="8">
        <f>'070808'!L54+'070806'!L54+'070804'!L54+'070803'!L54+'070802'!L54+'070401'!L54+'070202'!L54+'070201'!L54+'070101'!L54</f>
        <v>0</v>
      </c>
      <c r="M54" s="8">
        <f>'070808'!M54+'070806'!M54+'070804'!M54+'070803'!M54+'070802'!M54+'070401'!M54+'070202'!M54+'070201'!M54+'070101'!M54</f>
        <v>0</v>
      </c>
      <c r="N54" s="8">
        <f>'070808'!N54+'070806'!N54+'070804'!N54+'070803'!N54+'070802'!N54+'070401'!N54+'070202'!N54+'070201'!N54+'070101'!N54</f>
        <v>0</v>
      </c>
      <c r="O54" s="8">
        <f>'070808'!O54+'070806'!O54+'070804'!O54+'070803'!O54+'070802'!O54+'070401'!O54+'070202'!O54+'070201'!O54+'070101'!O54</f>
        <v>0</v>
      </c>
      <c r="P54" s="8">
        <f>'070808'!P54+'070806'!P54+'070804'!P54+'070803'!P54+'070802'!P54+'070401'!P54+'070202'!P54+'070201'!P54+'070101'!P54</f>
        <v>0</v>
      </c>
      <c r="Q54" s="8">
        <f>'070808'!Q54+'070806'!Q54+'070804'!Q54+'070803'!Q54+'070802'!Q54+'070401'!Q54+'070202'!Q54+'070201'!Q54+'070101'!Q54</f>
        <v>0</v>
      </c>
    </row>
    <row r="55" spans="1:17" ht="15.75">
      <c r="A55" s="17">
        <v>3130</v>
      </c>
      <c r="B55" s="20" t="s">
        <v>47</v>
      </c>
      <c r="C55" s="8">
        <f>'070808'!C55+'070806'!C55+'070804'!C55+'070803'!C55+'070802'!C55+'070401'!C55+'070202'!C55+'070201'!C55+'070101'!C55</f>
        <v>0</v>
      </c>
      <c r="D55" s="8">
        <f>'070808'!D55+'070806'!D55+'070804'!D55+'070803'!D55+'070802'!D55+'070401'!D55+'070202'!D55+'070201'!D55+'070101'!D55</f>
        <v>0</v>
      </c>
      <c r="E55" s="8">
        <f>'070808'!E55+'070806'!E55+'070804'!E55+'070803'!E55+'070802'!E55+'070401'!E55+'070202'!E55+'070201'!E55+'070101'!E55</f>
        <v>0</v>
      </c>
      <c r="F55" s="8">
        <f>'070808'!F55+'070806'!F55+'070804'!F55+'070803'!F55+'070802'!F55+'070401'!F55+'070202'!F55+'070201'!F55+'070101'!F55</f>
        <v>0</v>
      </c>
      <c r="G55" s="8">
        <f>'070808'!G55+'070806'!G55+'070804'!G55+'070803'!G55+'070802'!G55+'070401'!G55+'070202'!G55+'070201'!G55+'070101'!G55</f>
        <v>0</v>
      </c>
      <c r="H55" s="8">
        <f>'070808'!H55+'070806'!H55+'070804'!H55+'070803'!H55+'070802'!H55+'070401'!H55+'070202'!H55+'070201'!H55+'070101'!H55</f>
        <v>0</v>
      </c>
      <c r="I55" s="8">
        <f>'070808'!I55+'070806'!I55+'070804'!I55+'070803'!I55+'070802'!I55+'070401'!I55+'070202'!I55+'070201'!I55+'070101'!I55</f>
        <v>0</v>
      </c>
      <c r="J55" s="8">
        <f>'070808'!J55+'070806'!J55+'070804'!J55+'070803'!J55+'070802'!J55+'070401'!J55+'070202'!J55+'070201'!J55+'070101'!J55</f>
        <v>0</v>
      </c>
      <c r="K55" s="8">
        <f>'070808'!K55+'070806'!K55+'070804'!K55+'070803'!K55+'070802'!K55+'070401'!K55+'070202'!K55+'070201'!K55+'070101'!K55</f>
        <v>0</v>
      </c>
      <c r="L55" s="8">
        <f>'070808'!L55+'070806'!L55+'070804'!L55+'070803'!L55+'070802'!L55+'070401'!L55+'070202'!L55+'070201'!L55+'070101'!L55</f>
        <v>0</v>
      </c>
      <c r="M55" s="8">
        <f>'070808'!M55+'070806'!M55+'070804'!M55+'070803'!M55+'070802'!M55+'070401'!M55+'070202'!M55+'070201'!M55+'070101'!M55</f>
        <v>0</v>
      </c>
      <c r="N55" s="8">
        <f>'070808'!N55+'070806'!N55+'070804'!N55+'070803'!N55+'070802'!N55+'070401'!N55+'070202'!N55+'070201'!N55+'070101'!N55</f>
        <v>0</v>
      </c>
      <c r="O55" s="8">
        <f>'070808'!O55+'070806'!O55+'070804'!O55+'070803'!O55+'070802'!O55+'070401'!O55+'070202'!O55+'070201'!O55+'070101'!O55</f>
        <v>0</v>
      </c>
      <c r="P55" s="8">
        <f>'070808'!P55+'070806'!P55+'070804'!P55+'070803'!P55+'070802'!P55+'070401'!P55+'070202'!P55+'070201'!P55+'070101'!P55</f>
        <v>0</v>
      </c>
      <c r="Q55" s="8">
        <f>'070808'!Q55+'070806'!Q55+'070804'!Q55+'070803'!Q55+'070802'!Q55+'070401'!Q55+'070202'!Q55+'070201'!Q55+'070101'!Q55</f>
        <v>0</v>
      </c>
    </row>
    <row r="56" spans="1:17" ht="15.75">
      <c r="A56" s="17">
        <v>3131</v>
      </c>
      <c r="B56" s="20" t="s">
        <v>48</v>
      </c>
      <c r="C56" s="8">
        <f>'070808'!C56+'070806'!C56+'070804'!C56+'070803'!C56+'070802'!C56+'070401'!C56+'070202'!C56+'070201'!C56+'070101'!C56</f>
        <v>0</v>
      </c>
      <c r="D56" s="8">
        <f>'070808'!D56+'070806'!D56+'070804'!D56+'070803'!D56+'070802'!D56+'070401'!D56+'070202'!D56+'070201'!D56+'070101'!D56</f>
        <v>0</v>
      </c>
      <c r="E56" s="8">
        <f>'070808'!E56+'070806'!E56+'070804'!E56+'070803'!E56+'070802'!E56+'070401'!E56+'070202'!E56+'070201'!E56+'070101'!E56</f>
        <v>0</v>
      </c>
      <c r="F56" s="8">
        <f>'070808'!F56+'070806'!F56+'070804'!F56+'070803'!F56+'070802'!F56+'070401'!F56+'070202'!F56+'070201'!F56+'070101'!F56</f>
        <v>0</v>
      </c>
      <c r="G56" s="8">
        <f>'070808'!G56+'070806'!G56+'070804'!G56+'070803'!G56+'070802'!G56+'070401'!G56+'070202'!G56+'070201'!G56+'070101'!G56</f>
        <v>0</v>
      </c>
      <c r="H56" s="8">
        <f>'070808'!H56+'070806'!H56+'070804'!H56+'070803'!H56+'070802'!H56+'070401'!H56+'070202'!H56+'070201'!H56+'070101'!H56</f>
        <v>0</v>
      </c>
      <c r="I56" s="8">
        <f>'070808'!I56+'070806'!I56+'070804'!I56+'070803'!I56+'070802'!I56+'070401'!I56+'070202'!I56+'070201'!I56+'070101'!I56</f>
        <v>0</v>
      </c>
      <c r="J56" s="8">
        <f>'070808'!J56+'070806'!J56+'070804'!J56+'070803'!J56+'070802'!J56+'070401'!J56+'070202'!J56+'070201'!J56+'070101'!J56</f>
        <v>0</v>
      </c>
      <c r="K56" s="8">
        <f>'070808'!K56+'070806'!K56+'070804'!K56+'070803'!K56+'070802'!K56+'070401'!K56+'070202'!K56+'070201'!K56+'070101'!K56</f>
        <v>0</v>
      </c>
      <c r="L56" s="8">
        <f>'070808'!L56+'070806'!L56+'070804'!L56+'070803'!L56+'070802'!L56+'070401'!L56+'070202'!L56+'070201'!L56+'070101'!L56</f>
        <v>0</v>
      </c>
      <c r="M56" s="8">
        <f>'070808'!M56+'070806'!M56+'070804'!M56+'070803'!M56+'070802'!M56+'070401'!M56+'070202'!M56+'070201'!M56+'070101'!M56</f>
        <v>0</v>
      </c>
      <c r="N56" s="8">
        <f>'070808'!N56+'070806'!N56+'070804'!N56+'070803'!N56+'070802'!N56+'070401'!N56+'070202'!N56+'070201'!N56+'070101'!N56</f>
        <v>0</v>
      </c>
      <c r="O56" s="8">
        <f>'070808'!O56+'070806'!O56+'070804'!O56+'070803'!O56+'070802'!O56+'070401'!O56+'070202'!O56+'070201'!O56+'070101'!O56</f>
        <v>0</v>
      </c>
      <c r="P56" s="8">
        <f>'070808'!P56+'070806'!P56+'070804'!P56+'070803'!P56+'070802'!P56+'070401'!P56+'070202'!P56+'070201'!P56+'070101'!P56</f>
        <v>0</v>
      </c>
      <c r="Q56" s="8">
        <f>'070808'!Q56+'070806'!Q56+'070804'!Q56+'070803'!Q56+'070802'!Q56+'070401'!Q56+'070202'!Q56+'070201'!Q56+'070101'!Q56</f>
        <v>0</v>
      </c>
    </row>
    <row r="57" spans="1:17" s="29" customFormat="1" ht="15.75">
      <c r="A57" s="17">
        <v>3132</v>
      </c>
      <c r="B57" s="20" t="s">
        <v>49</v>
      </c>
      <c r="C57" s="8">
        <f>'070808'!C57+'070806'!C57+'070804'!C57+'070803'!C57+'070802'!C57+'070401'!C57+'070202'!C57+'070201'!C57+'070101'!C57</f>
        <v>0</v>
      </c>
      <c r="D57" s="8">
        <f>'070808'!D57+'070806'!D57+'070804'!D57+'070803'!D57+'070802'!D57+'070401'!D57+'070202'!D57+'070201'!D57+'070101'!D57</f>
        <v>73.893</v>
      </c>
      <c r="E57" s="8">
        <f>'070808'!E57+'070806'!E57+'070804'!E57+'070803'!E57+'070802'!E57+'070401'!E57+'070202'!E57+'070201'!E57+'070101'!E57</f>
        <v>73.893</v>
      </c>
      <c r="F57" s="8">
        <f>'070808'!F57+'070806'!F57+'070804'!F57+'070803'!F57+'070802'!F57+'070401'!F57+'070202'!F57+'070201'!F57+'070101'!F57</f>
        <v>0</v>
      </c>
      <c r="G57" s="8">
        <f>'070808'!G57+'070806'!G57+'070804'!G57+'070803'!G57+'070802'!G57+'070401'!G57+'070202'!G57+'070201'!G57+'070101'!G57</f>
        <v>0</v>
      </c>
      <c r="H57" s="8">
        <f>'070808'!H57+'070806'!H57+'070804'!H57+'070803'!H57+'070802'!H57+'070401'!H57+'070202'!H57+'070201'!H57+'070101'!H57</f>
        <v>0</v>
      </c>
      <c r="I57" s="8">
        <f>'070808'!I57+'070806'!I57+'070804'!I57+'070803'!I57+'070802'!I57+'070401'!I57+'070202'!I57+'070201'!I57+'070101'!I57</f>
        <v>0</v>
      </c>
      <c r="J57" s="8">
        <f>'070808'!J57+'070806'!J57+'070804'!J57+'070803'!J57+'070802'!J57+'070401'!J57+'070202'!J57+'070201'!J57+'070101'!J57</f>
        <v>0</v>
      </c>
      <c r="K57" s="8">
        <f>'070808'!K57+'070806'!K57+'070804'!K57+'070803'!K57+'070802'!K57+'070401'!K57+'070202'!K57+'070201'!K57+'070101'!K57</f>
        <v>0</v>
      </c>
      <c r="L57" s="8">
        <f>'070808'!L57+'070806'!L57+'070804'!L57+'070803'!L57+'070802'!L57+'070401'!L57+'070202'!L57+'070201'!L57+'070101'!L57</f>
        <v>0</v>
      </c>
      <c r="M57" s="8">
        <f>'070808'!M57+'070806'!M57+'070804'!M57+'070803'!M57+'070802'!M57+'070401'!M57+'070202'!M57+'070201'!M57+'070101'!M57</f>
        <v>0</v>
      </c>
      <c r="N57" s="8">
        <f>'070808'!N57+'070806'!N57+'070804'!N57+'070803'!N57+'070802'!N57+'070401'!N57+'070202'!N57+'070201'!N57+'070101'!N57</f>
        <v>0</v>
      </c>
      <c r="O57" s="8">
        <f>'070808'!O57+'070806'!O57+'070804'!O57+'070803'!O57+'070802'!O57+'070401'!O57+'070202'!O57+'070201'!O57+'070101'!O57</f>
        <v>0</v>
      </c>
      <c r="P57" s="8">
        <f>'070808'!P57+'070806'!P57+'070804'!P57+'070803'!P57+'070802'!P57+'070401'!P57+'070202'!P57+'070201'!P57+'070101'!P57</f>
        <v>0</v>
      </c>
      <c r="Q57" s="8">
        <f>'070808'!Q57+'070806'!Q57+'070804'!Q57+'070803'!Q57+'070802'!Q57+'070401'!Q57+'070202'!Q57+'070201'!Q57+'070101'!Q57</f>
        <v>0</v>
      </c>
    </row>
    <row r="58" spans="1:17" s="29" customFormat="1" ht="15.75">
      <c r="A58" s="17">
        <v>3140</v>
      </c>
      <c r="B58" s="20" t="s">
        <v>50</v>
      </c>
      <c r="C58" s="8">
        <f>'070808'!C58+'070806'!C58+'070804'!C58+'070803'!C58+'070802'!C58+'070401'!C58+'070202'!C58+'070201'!C58+'070101'!C58</f>
        <v>0</v>
      </c>
      <c r="D58" s="8">
        <f>'070808'!D58+'070806'!D58+'070804'!D58+'070803'!D58+'070802'!D58+'070401'!D58+'070202'!D58+'070201'!D58+'070101'!D58</f>
        <v>0</v>
      </c>
      <c r="E58" s="8">
        <f>'070808'!E58+'070806'!E58+'070804'!E58+'070803'!E58+'070802'!E58+'070401'!E58+'070202'!E58+'070201'!E58+'070101'!E58</f>
        <v>0</v>
      </c>
      <c r="F58" s="8">
        <f>'070808'!F58+'070806'!F58+'070804'!F58+'070803'!F58+'070802'!F58+'070401'!F58+'070202'!F58+'070201'!F58+'070101'!F58</f>
        <v>0</v>
      </c>
      <c r="G58" s="8">
        <f>'070808'!G58+'070806'!G58+'070804'!G58+'070803'!G58+'070802'!G58+'070401'!G58+'070202'!G58+'070201'!G58+'070101'!G58</f>
        <v>0</v>
      </c>
      <c r="H58" s="8">
        <f>'070808'!H58+'070806'!H58+'070804'!H58+'070803'!H58+'070802'!H58+'070401'!H58+'070202'!H58+'070201'!H58+'070101'!H58</f>
        <v>0</v>
      </c>
      <c r="I58" s="8">
        <f>'070808'!I58+'070806'!I58+'070804'!I58+'070803'!I58+'070802'!I58+'070401'!I58+'070202'!I58+'070201'!I58+'070101'!I58</f>
        <v>0</v>
      </c>
      <c r="J58" s="8">
        <f>'070808'!J58+'070806'!J58+'070804'!J58+'070803'!J58+'070802'!J58+'070401'!J58+'070202'!J58+'070201'!J58+'070101'!J58</f>
        <v>0</v>
      </c>
      <c r="K58" s="8">
        <f>'070808'!K58+'070806'!K58+'070804'!K58+'070803'!K58+'070802'!K58+'070401'!K58+'070202'!K58+'070201'!K58+'070101'!K58</f>
        <v>0</v>
      </c>
      <c r="L58" s="8">
        <f>'070808'!L58+'070806'!L58+'070804'!L58+'070803'!L58+'070802'!L58+'070401'!L58+'070202'!L58+'070201'!L58+'070101'!L58</f>
        <v>0</v>
      </c>
      <c r="M58" s="8">
        <f>'070808'!M58+'070806'!M58+'070804'!M58+'070803'!M58+'070802'!M58+'070401'!M58+'070202'!M58+'070201'!M58+'070101'!M58</f>
        <v>0</v>
      </c>
      <c r="N58" s="8">
        <f>'070808'!N58+'070806'!N58+'070804'!N58+'070803'!N58+'070802'!N58+'070401'!N58+'070202'!N58+'070201'!N58+'070101'!N58</f>
        <v>0</v>
      </c>
      <c r="O58" s="8">
        <f>'070808'!O58+'070806'!O58+'070804'!O58+'070803'!O58+'070802'!O58+'070401'!O58+'070202'!O58+'070201'!O58+'070101'!O58</f>
        <v>0</v>
      </c>
      <c r="P58" s="8">
        <f>'070808'!P58+'070806'!P58+'070804'!P58+'070803'!P58+'070802'!P58+'070401'!P58+'070202'!P58+'070201'!P58+'070101'!P58</f>
        <v>0</v>
      </c>
      <c r="Q58" s="8">
        <f>'070808'!Q58+'070806'!Q58+'070804'!Q58+'070803'!Q58+'070802'!Q58+'070401'!Q58+'070202'!Q58+'070201'!Q58+'070101'!Q58</f>
        <v>0</v>
      </c>
    </row>
    <row r="59" spans="1:17" s="29" customFormat="1" ht="15.75">
      <c r="A59" s="17">
        <v>3141</v>
      </c>
      <c r="B59" s="20" t="s">
        <v>51</v>
      </c>
      <c r="C59" s="8">
        <f>'070808'!C59+'070806'!C59+'070804'!C59+'070803'!C59+'070802'!C59+'070401'!C59+'070202'!C59+'070201'!C59+'070101'!C59</f>
        <v>0</v>
      </c>
      <c r="D59" s="8">
        <f>'070808'!D59+'070806'!D59+'070804'!D59+'070803'!D59+'070802'!D59+'070401'!D59+'070202'!D59+'070201'!D59+'070101'!D59</f>
        <v>0</v>
      </c>
      <c r="E59" s="8">
        <f>'070808'!E59+'070806'!E59+'070804'!E59+'070803'!E59+'070802'!E59+'070401'!E59+'070202'!E59+'070201'!E59+'070101'!E59</f>
        <v>0</v>
      </c>
      <c r="F59" s="8">
        <f>'070808'!F59+'070806'!F59+'070804'!F59+'070803'!F59+'070802'!F59+'070401'!F59+'070202'!F59+'070201'!F59+'070101'!F59</f>
        <v>0</v>
      </c>
      <c r="G59" s="8">
        <f>'070808'!G59+'070806'!G59+'070804'!G59+'070803'!G59+'070802'!G59+'070401'!G59+'070202'!G59+'070201'!G59+'070101'!G59</f>
        <v>0</v>
      </c>
      <c r="H59" s="8">
        <f>'070808'!H59+'070806'!H59+'070804'!H59+'070803'!H59+'070802'!H59+'070401'!H59+'070202'!H59+'070201'!H59+'070101'!H59</f>
        <v>0</v>
      </c>
      <c r="I59" s="8">
        <f>'070808'!I59+'070806'!I59+'070804'!I59+'070803'!I59+'070802'!I59+'070401'!I59+'070202'!I59+'070201'!I59+'070101'!I59</f>
        <v>0</v>
      </c>
      <c r="J59" s="8">
        <f>'070808'!J59+'070806'!J59+'070804'!J59+'070803'!J59+'070802'!J59+'070401'!J59+'070202'!J59+'070201'!J59+'070101'!J59</f>
        <v>0</v>
      </c>
      <c r="K59" s="8">
        <f>'070808'!K59+'070806'!K59+'070804'!K59+'070803'!K59+'070802'!K59+'070401'!K59+'070202'!K59+'070201'!K59+'070101'!K59</f>
        <v>0</v>
      </c>
      <c r="L59" s="8">
        <f>'070808'!L59+'070806'!L59+'070804'!L59+'070803'!L59+'070802'!L59+'070401'!L59+'070202'!L59+'070201'!L59+'070101'!L59</f>
        <v>0</v>
      </c>
      <c r="M59" s="8">
        <f>'070808'!M59+'070806'!M59+'070804'!M59+'070803'!M59+'070802'!M59+'070401'!M59+'070202'!M59+'070201'!M59+'070101'!M59</f>
        <v>0</v>
      </c>
      <c r="N59" s="8">
        <f>'070808'!N59+'070806'!N59+'070804'!N59+'070803'!N59+'070802'!N59+'070401'!N59+'070202'!N59+'070201'!N59+'070101'!N59</f>
        <v>0</v>
      </c>
      <c r="O59" s="8">
        <f>'070808'!O59+'070806'!O59+'070804'!O59+'070803'!O59+'070802'!O59+'070401'!O59+'070202'!O59+'070201'!O59+'070101'!O59</f>
        <v>0</v>
      </c>
      <c r="P59" s="8">
        <f>'070808'!P59+'070806'!P59+'070804'!P59+'070803'!P59+'070802'!P59+'070401'!P59+'070202'!P59+'070201'!P59+'070101'!P59</f>
        <v>0</v>
      </c>
      <c r="Q59" s="8">
        <f>'070808'!Q59+'070806'!Q59+'070804'!Q59+'070803'!Q59+'070802'!Q59+'070401'!Q59+'070202'!Q59+'070201'!Q59+'070101'!Q59</f>
        <v>0</v>
      </c>
    </row>
    <row r="60" spans="1:17" s="29" customFormat="1" ht="15.75">
      <c r="A60" s="17">
        <v>3142</v>
      </c>
      <c r="B60" s="20" t="s">
        <v>52</v>
      </c>
      <c r="C60" s="8">
        <f>'070808'!C60+'070806'!C60+'070804'!C60+'070803'!C60+'070802'!C60+'070401'!C60+'070202'!C60+'070201'!C60+'070101'!C60</f>
        <v>0</v>
      </c>
      <c r="D60" s="8">
        <f>'070808'!D60+'070806'!D60+'070804'!D60+'070803'!D60+'070802'!D60+'070401'!D60+'070202'!D60+'070201'!D60+'070101'!D60</f>
        <v>0</v>
      </c>
      <c r="E60" s="8">
        <f>'070808'!E60+'070806'!E60+'070804'!E60+'070803'!E60+'070802'!E60+'070401'!E60+'070202'!E60+'070201'!E60+'070101'!E60</f>
        <v>0</v>
      </c>
      <c r="F60" s="8">
        <f>'070808'!F60+'070806'!F60+'070804'!F60+'070803'!F60+'070802'!F60+'070401'!F60+'070202'!F60+'070201'!F60+'070101'!F60</f>
        <v>0</v>
      </c>
      <c r="G60" s="8">
        <f>'070808'!G60+'070806'!G60+'070804'!G60+'070803'!G60+'070802'!G60+'070401'!G60+'070202'!G60+'070201'!G60+'070101'!G60</f>
        <v>0</v>
      </c>
      <c r="H60" s="8">
        <f>'070808'!H60+'070806'!H60+'070804'!H60+'070803'!H60+'070802'!H60+'070401'!H60+'070202'!H60+'070201'!H60+'070101'!H60</f>
        <v>0</v>
      </c>
      <c r="I60" s="8">
        <f>'070808'!I60+'070806'!I60+'070804'!I60+'070803'!I60+'070802'!I60+'070401'!I60+'070202'!I60+'070201'!I60+'070101'!I60</f>
        <v>0</v>
      </c>
      <c r="J60" s="8">
        <f>'070808'!J60+'070806'!J60+'070804'!J60+'070803'!J60+'070802'!J60+'070401'!J60+'070202'!J60+'070201'!J60+'070101'!J60</f>
        <v>0</v>
      </c>
      <c r="K60" s="8">
        <f>'070808'!K60+'070806'!K60+'070804'!K60+'070803'!K60+'070802'!K60+'070401'!K60+'070202'!K60+'070201'!K60+'070101'!K60</f>
        <v>0</v>
      </c>
      <c r="L60" s="8">
        <f>'070808'!L60+'070806'!L60+'070804'!L60+'070803'!L60+'070802'!L60+'070401'!L60+'070202'!L60+'070201'!L60+'070101'!L60</f>
        <v>0</v>
      </c>
      <c r="M60" s="8">
        <f>'070808'!M60+'070806'!M60+'070804'!M60+'070803'!M60+'070802'!M60+'070401'!M60+'070202'!M60+'070201'!M60+'070101'!M60</f>
        <v>0</v>
      </c>
      <c r="N60" s="8">
        <f>'070808'!N60+'070806'!N60+'070804'!N60+'070803'!N60+'070802'!N60+'070401'!N60+'070202'!N60+'070201'!N60+'070101'!N60</f>
        <v>0</v>
      </c>
      <c r="O60" s="8">
        <f>'070808'!O60+'070806'!O60+'070804'!O60+'070803'!O60+'070802'!O60+'070401'!O60+'070202'!O60+'070201'!O60+'070101'!O60</f>
        <v>0</v>
      </c>
      <c r="P60" s="8">
        <f>'070808'!P60+'070806'!P60+'070804'!P60+'070803'!P60+'070802'!P60+'070401'!P60+'070202'!P60+'070201'!P60+'070101'!P60</f>
        <v>0</v>
      </c>
      <c r="Q60" s="8">
        <f>'070808'!Q60+'070806'!Q60+'070804'!Q60+'070803'!Q60+'070802'!Q60+'070401'!Q60+'070202'!Q60+'070201'!Q60+'070101'!Q60</f>
        <v>0</v>
      </c>
    </row>
    <row r="61" spans="1:17" ht="15.75">
      <c r="A61" s="17">
        <v>3143</v>
      </c>
      <c r="B61" s="20" t="s">
        <v>53</v>
      </c>
      <c r="C61" s="8">
        <f>'070808'!C61+'070806'!C61+'070804'!C61+'070803'!C61+'070802'!C61+'070401'!C61+'070202'!C61+'070201'!C61+'070101'!C61</f>
        <v>0</v>
      </c>
      <c r="D61" s="8">
        <f>'070808'!D61+'070806'!D61+'070804'!D61+'070803'!D61+'070802'!D61+'070401'!D61+'070202'!D61+'070201'!D61+'070101'!D61</f>
        <v>0</v>
      </c>
      <c r="E61" s="8">
        <f>'070808'!E61+'070806'!E61+'070804'!E61+'070803'!E61+'070802'!E61+'070401'!E61+'070202'!E61+'070201'!E61+'070101'!E61</f>
        <v>0</v>
      </c>
      <c r="F61" s="8">
        <f>'070808'!F61+'070806'!F61+'070804'!F61+'070803'!F61+'070802'!F61+'070401'!F61+'070202'!F61+'070201'!F61+'070101'!F61</f>
        <v>0</v>
      </c>
      <c r="G61" s="8">
        <f>'070808'!G61+'070806'!G61+'070804'!G61+'070803'!G61+'070802'!G61+'070401'!G61+'070202'!G61+'070201'!G61+'070101'!G61</f>
        <v>0</v>
      </c>
      <c r="H61" s="8">
        <f>'070808'!H61+'070806'!H61+'070804'!H61+'070803'!H61+'070802'!H61+'070401'!H61+'070202'!H61+'070201'!H61+'070101'!H61</f>
        <v>0</v>
      </c>
      <c r="I61" s="8">
        <f>'070808'!I61+'070806'!I61+'070804'!I61+'070803'!I61+'070802'!I61+'070401'!I61+'070202'!I61+'070201'!I61+'070101'!I61</f>
        <v>0</v>
      </c>
      <c r="J61" s="8">
        <f>'070808'!J61+'070806'!J61+'070804'!J61+'070803'!J61+'070802'!J61+'070401'!J61+'070202'!J61+'070201'!J61+'070101'!J61</f>
        <v>0</v>
      </c>
      <c r="K61" s="8">
        <f>'070808'!K61+'070806'!K61+'070804'!K61+'070803'!K61+'070802'!K61+'070401'!K61+'070202'!K61+'070201'!K61+'070101'!K61</f>
        <v>0</v>
      </c>
      <c r="L61" s="8">
        <f>'070808'!L61+'070806'!L61+'070804'!L61+'070803'!L61+'070802'!L61+'070401'!L61+'070202'!L61+'070201'!L61+'070101'!L61</f>
        <v>0</v>
      </c>
      <c r="M61" s="8">
        <f>'070808'!M61+'070806'!M61+'070804'!M61+'070803'!M61+'070802'!M61+'070401'!M61+'070202'!M61+'070201'!M61+'070101'!M61</f>
        <v>0</v>
      </c>
      <c r="N61" s="8">
        <f>'070808'!N61+'070806'!N61+'070804'!N61+'070803'!N61+'070802'!N61+'070401'!N61+'070202'!N61+'070201'!N61+'070101'!N61</f>
        <v>0</v>
      </c>
      <c r="O61" s="8">
        <f>'070808'!O61+'070806'!O61+'070804'!O61+'070803'!O61+'070802'!O61+'070401'!O61+'070202'!O61+'070201'!O61+'070101'!O61</f>
        <v>0</v>
      </c>
      <c r="P61" s="8">
        <f>'070808'!P61+'070806'!P61+'070804'!P61+'070803'!P61+'070802'!P61+'070401'!P61+'070202'!P61+'070201'!P61+'070101'!P61</f>
        <v>0</v>
      </c>
      <c r="Q61" s="8">
        <f>'070808'!Q61+'070806'!Q61+'070804'!Q61+'070803'!Q61+'070802'!Q61+'070401'!Q61+'070202'!Q61+'070201'!Q61+'070101'!Q61</f>
        <v>0</v>
      </c>
    </row>
    <row r="62" spans="1:17" s="28" customFormat="1" ht="15.75">
      <c r="A62" s="17">
        <v>3150</v>
      </c>
      <c r="B62" s="20" t="s">
        <v>54</v>
      </c>
      <c r="C62" s="8">
        <f>'070808'!C62+'070806'!C62+'070804'!C62+'070803'!C62+'070802'!C62+'070401'!C62+'070202'!C62+'070201'!C62+'070101'!C62</f>
        <v>0</v>
      </c>
      <c r="D62" s="8">
        <f>'070808'!D62+'070806'!D62+'070804'!D62+'070803'!D62+'070802'!D62+'070401'!D62+'070202'!D62+'070201'!D62+'070101'!D62</f>
        <v>0</v>
      </c>
      <c r="E62" s="8">
        <f>'070808'!E62+'070806'!E62+'070804'!E62+'070803'!E62+'070802'!E62+'070401'!E62+'070202'!E62+'070201'!E62+'070101'!E62</f>
        <v>0</v>
      </c>
      <c r="F62" s="8">
        <f>'070808'!F62+'070806'!F62+'070804'!F62+'070803'!F62+'070802'!F62+'070401'!F62+'070202'!F62+'070201'!F62+'070101'!F62</f>
        <v>0</v>
      </c>
      <c r="G62" s="8">
        <f>'070808'!G62+'070806'!G62+'070804'!G62+'070803'!G62+'070802'!G62+'070401'!G62+'070202'!G62+'070201'!G62+'070101'!G62</f>
        <v>0</v>
      </c>
      <c r="H62" s="8">
        <f>'070808'!H62+'070806'!H62+'070804'!H62+'070803'!H62+'070802'!H62+'070401'!H62+'070202'!H62+'070201'!H62+'070101'!H62</f>
        <v>0</v>
      </c>
      <c r="I62" s="8">
        <f>'070808'!I62+'070806'!I62+'070804'!I62+'070803'!I62+'070802'!I62+'070401'!I62+'070202'!I62+'070201'!I62+'070101'!I62</f>
        <v>0</v>
      </c>
      <c r="J62" s="8">
        <f>'070808'!J62+'070806'!J62+'070804'!J62+'070803'!J62+'070802'!J62+'070401'!J62+'070202'!J62+'070201'!J62+'070101'!J62</f>
        <v>0</v>
      </c>
      <c r="K62" s="8">
        <f>'070808'!K62+'070806'!K62+'070804'!K62+'070803'!K62+'070802'!K62+'070401'!K62+'070202'!K62+'070201'!K62+'070101'!K62</f>
        <v>0</v>
      </c>
      <c r="L62" s="8">
        <f>'070808'!L62+'070806'!L62+'070804'!L62+'070803'!L62+'070802'!L62+'070401'!L62+'070202'!L62+'070201'!L62+'070101'!L62</f>
        <v>0</v>
      </c>
      <c r="M62" s="8">
        <f>'070808'!M62+'070806'!M62+'070804'!M62+'070803'!M62+'070802'!M62+'070401'!M62+'070202'!M62+'070201'!M62+'070101'!M62</f>
        <v>0</v>
      </c>
      <c r="N62" s="8">
        <f>'070808'!N62+'070806'!N62+'070804'!N62+'070803'!N62+'070802'!N62+'070401'!N62+'070202'!N62+'070201'!N62+'070101'!N62</f>
        <v>0</v>
      </c>
      <c r="O62" s="8">
        <f>'070808'!O62+'070806'!O62+'070804'!O62+'070803'!O62+'070802'!O62+'070401'!O62+'070202'!O62+'070201'!O62+'070101'!O62</f>
        <v>0</v>
      </c>
      <c r="P62" s="8">
        <f>'070808'!P62+'070806'!P62+'070804'!P62+'070803'!P62+'070802'!P62+'070401'!P62+'070202'!P62+'070201'!P62+'070101'!P62</f>
        <v>0</v>
      </c>
      <c r="Q62" s="8">
        <f>'070808'!Q62+'070806'!Q62+'070804'!Q62+'070803'!Q62+'070802'!Q62+'070401'!Q62+'070202'!Q62+'070201'!Q62+'070101'!Q62</f>
        <v>0</v>
      </c>
    </row>
    <row r="63" spans="1:17" ht="15.75">
      <c r="A63" s="17">
        <v>3160</v>
      </c>
      <c r="B63" s="20" t="s">
        <v>55</v>
      </c>
      <c r="C63" s="8">
        <f>'070808'!C63+'070806'!C63+'070804'!C63+'070803'!C63+'070802'!C63+'070401'!C63+'070202'!C63+'070201'!C63+'070101'!C63</f>
        <v>0</v>
      </c>
      <c r="D63" s="8">
        <f>'070808'!D63+'070806'!D63+'070804'!D63+'070803'!D63+'070802'!D63+'070401'!D63+'070202'!D63+'070201'!D63+'070101'!D63</f>
        <v>0</v>
      </c>
      <c r="E63" s="8">
        <f>'070808'!E63+'070806'!E63+'070804'!E63+'070803'!E63+'070802'!E63+'070401'!E63+'070202'!E63+'070201'!E63+'070101'!E63</f>
        <v>0</v>
      </c>
      <c r="F63" s="8">
        <f>'070808'!F63+'070806'!F63+'070804'!F63+'070803'!F63+'070802'!F63+'070401'!F63+'070202'!F63+'070201'!F63+'070101'!F63</f>
        <v>0</v>
      </c>
      <c r="G63" s="8">
        <f>'070808'!G63+'070806'!G63+'070804'!G63+'070803'!G63+'070802'!G63+'070401'!G63+'070202'!G63+'070201'!G63+'070101'!G63</f>
        <v>0</v>
      </c>
      <c r="H63" s="8">
        <f>'070808'!H63+'070806'!H63+'070804'!H63+'070803'!H63+'070802'!H63+'070401'!H63+'070202'!H63+'070201'!H63+'070101'!H63</f>
        <v>0</v>
      </c>
      <c r="I63" s="8">
        <f>'070808'!I63+'070806'!I63+'070804'!I63+'070803'!I63+'070802'!I63+'070401'!I63+'070202'!I63+'070201'!I63+'070101'!I63</f>
        <v>0</v>
      </c>
      <c r="J63" s="8">
        <f>'070808'!J63+'070806'!J63+'070804'!J63+'070803'!J63+'070802'!J63+'070401'!J63+'070202'!J63+'070201'!J63+'070101'!J63</f>
        <v>0</v>
      </c>
      <c r="K63" s="8">
        <f>'070808'!K63+'070806'!K63+'070804'!K63+'070803'!K63+'070802'!K63+'070401'!K63+'070202'!K63+'070201'!K63+'070101'!K63</f>
        <v>0</v>
      </c>
      <c r="L63" s="8">
        <f>'070808'!L63+'070806'!L63+'070804'!L63+'070803'!L63+'070802'!L63+'070401'!L63+'070202'!L63+'070201'!L63+'070101'!L63</f>
        <v>0</v>
      </c>
      <c r="M63" s="8">
        <f>'070808'!M63+'070806'!M63+'070804'!M63+'070803'!M63+'070802'!M63+'070401'!M63+'070202'!M63+'070201'!M63+'070101'!M63</f>
        <v>0</v>
      </c>
      <c r="N63" s="8">
        <f>'070808'!N63+'070806'!N63+'070804'!N63+'070803'!N63+'070802'!N63+'070401'!N63+'070202'!N63+'070201'!N63+'070101'!N63</f>
        <v>0</v>
      </c>
      <c r="O63" s="8">
        <f>'070808'!O63+'070806'!O63+'070804'!O63+'070803'!O63+'070802'!O63+'070401'!O63+'070202'!O63+'070201'!O63+'070101'!O63</f>
        <v>0</v>
      </c>
      <c r="P63" s="8">
        <f>'070808'!P63+'070806'!P63+'070804'!P63+'070803'!P63+'070802'!P63+'070401'!P63+'070202'!P63+'070201'!P63+'070101'!P63</f>
        <v>0</v>
      </c>
      <c r="Q63" s="8">
        <f>'070808'!Q63+'070806'!Q63+'070804'!Q63+'070803'!Q63+'070802'!Q63+'070401'!Q63+'070202'!Q63+'070201'!Q63+'070101'!Q63</f>
        <v>0</v>
      </c>
    </row>
    <row r="64" spans="1:17" ht="15.75">
      <c r="A64" s="16">
        <v>3200</v>
      </c>
      <c r="B64" s="21" t="s">
        <v>56</v>
      </c>
      <c r="C64" s="8">
        <f>'070808'!C64+'070806'!C64+'070804'!C64+'070803'!C64+'070802'!C64+'070401'!C64+'070202'!C64+'070201'!C64+'070101'!C64</f>
        <v>0</v>
      </c>
      <c r="D64" s="8">
        <f>'070808'!D64+'070806'!D64+'070804'!D64+'070803'!D64+'070802'!D64+'070401'!D64+'070202'!D64+'070201'!D64+'070101'!D64</f>
        <v>0</v>
      </c>
      <c r="E64" s="8">
        <f>'070808'!E64+'070806'!E64+'070804'!E64+'070803'!E64+'070802'!E64+'070401'!E64+'070202'!E64+'070201'!E64+'070101'!E64</f>
        <v>0</v>
      </c>
      <c r="F64" s="8">
        <f>'070808'!F64+'070806'!F64+'070804'!F64+'070803'!F64+'070802'!F64+'070401'!F64+'070202'!F64+'070201'!F64+'070101'!F64</f>
        <v>0</v>
      </c>
      <c r="G64" s="8">
        <f>'070808'!G64+'070806'!G64+'070804'!G64+'070803'!G64+'070802'!G64+'070401'!G64+'070202'!G64+'070201'!G64+'070101'!G64</f>
        <v>0</v>
      </c>
      <c r="H64" s="8">
        <f>'070808'!H64+'070806'!H64+'070804'!H64+'070803'!H64+'070802'!H64+'070401'!H64+'070202'!H64+'070201'!H64+'070101'!H64</f>
        <v>0</v>
      </c>
      <c r="I64" s="8">
        <f>'070808'!I64+'070806'!I64+'070804'!I64+'070803'!I64+'070802'!I64+'070401'!I64+'070202'!I64+'070201'!I64+'070101'!I64</f>
        <v>0</v>
      </c>
      <c r="J64" s="8">
        <f>'070808'!J64+'070806'!J64+'070804'!J64+'070803'!J64+'070802'!J64+'070401'!J64+'070202'!J64+'070201'!J64+'070101'!J64</f>
        <v>0</v>
      </c>
      <c r="K64" s="8">
        <f>'070808'!K64+'070806'!K64+'070804'!K64+'070803'!K64+'070802'!K64+'070401'!K64+'070202'!K64+'070201'!K64+'070101'!K64</f>
        <v>0</v>
      </c>
      <c r="L64" s="8">
        <f>'070808'!L64+'070806'!L64+'070804'!L64+'070803'!L64+'070802'!L64+'070401'!L64+'070202'!L64+'070201'!L64+'070101'!L64</f>
        <v>0</v>
      </c>
      <c r="M64" s="8">
        <f>'070808'!M64+'070806'!M64+'070804'!M64+'070803'!M64+'070802'!M64+'070401'!M64+'070202'!M64+'070201'!M64+'070101'!M64</f>
        <v>0</v>
      </c>
      <c r="N64" s="8">
        <f>'070808'!N64+'070806'!N64+'070804'!N64+'070803'!N64+'070802'!N64+'070401'!N64+'070202'!N64+'070201'!N64+'070101'!N64</f>
        <v>0</v>
      </c>
      <c r="O64" s="8">
        <f>'070808'!O64+'070806'!O64+'070804'!O64+'070803'!O64+'070802'!O64+'070401'!O64+'070202'!O64+'070201'!O64+'070101'!O64</f>
        <v>0</v>
      </c>
      <c r="P64" s="8">
        <f>'070808'!P64+'070806'!P64+'070804'!P64+'070803'!P64+'070802'!P64+'070401'!P64+'070202'!P64+'070201'!P64+'070101'!P64</f>
        <v>0</v>
      </c>
      <c r="Q64" s="8">
        <f>'070808'!Q64+'070806'!Q64+'070804'!Q64+'070803'!Q64+'070802'!Q64+'070401'!Q64+'070202'!Q64+'070201'!Q64+'070101'!Q64</f>
        <v>0</v>
      </c>
    </row>
    <row r="65" spans="1:17" ht="30">
      <c r="A65" s="17">
        <v>3210</v>
      </c>
      <c r="B65" s="20" t="s">
        <v>57</v>
      </c>
      <c r="C65" s="8">
        <f>'070808'!C65+'070806'!C65+'070804'!C65+'070803'!C65+'070802'!C65+'070401'!C65+'070202'!C65+'070201'!C65+'070101'!C65</f>
        <v>0</v>
      </c>
      <c r="D65" s="8">
        <f>'070808'!D65+'070806'!D65+'070804'!D65+'070803'!D65+'070802'!D65+'070401'!D65+'070202'!D65+'070201'!D65+'070101'!D65</f>
        <v>0</v>
      </c>
      <c r="E65" s="8">
        <f>'070808'!E65+'070806'!E65+'070804'!E65+'070803'!E65+'070802'!E65+'070401'!E65+'070202'!E65+'070201'!E65+'070101'!E65</f>
        <v>0</v>
      </c>
      <c r="F65" s="8">
        <f>'070808'!F65+'070806'!F65+'070804'!F65+'070803'!F65+'070802'!F65+'070401'!F65+'070202'!F65+'070201'!F65+'070101'!F65</f>
        <v>0</v>
      </c>
      <c r="G65" s="8">
        <f>'070808'!G65+'070806'!G65+'070804'!G65+'070803'!G65+'070802'!G65+'070401'!G65+'070202'!G65+'070201'!G65+'070101'!G65</f>
        <v>0</v>
      </c>
      <c r="H65" s="8">
        <f>'070808'!H65+'070806'!H65+'070804'!H65+'070803'!H65+'070802'!H65+'070401'!H65+'070202'!H65+'070201'!H65+'070101'!H65</f>
        <v>0</v>
      </c>
      <c r="I65" s="8">
        <f>'070808'!I65+'070806'!I65+'070804'!I65+'070803'!I65+'070802'!I65+'070401'!I65+'070202'!I65+'070201'!I65+'070101'!I65</f>
        <v>0</v>
      </c>
      <c r="J65" s="8">
        <f>'070808'!J65+'070806'!J65+'070804'!J65+'070803'!J65+'070802'!J65+'070401'!J65+'070202'!J65+'070201'!J65+'070101'!J65</f>
        <v>0</v>
      </c>
      <c r="K65" s="8">
        <f>'070808'!K65+'070806'!K65+'070804'!K65+'070803'!K65+'070802'!K65+'070401'!K65+'070202'!K65+'070201'!K65+'070101'!K65</f>
        <v>0</v>
      </c>
      <c r="L65" s="8">
        <f>'070808'!L65+'070806'!L65+'070804'!L65+'070803'!L65+'070802'!L65+'070401'!L65+'070202'!L65+'070201'!L65+'070101'!L65</f>
        <v>0</v>
      </c>
      <c r="M65" s="8">
        <f>'070808'!M65+'070806'!M65+'070804'!M65+'070803'!M65+'070802'!M65+'070401'!M65+'070202'!M65+'070201'!M65+'070101'!M65</f>
        <v>0</v>
      </c>
      <c r="N65" s="8">
        <f>'070808'!N65+'070806'!N65+'070804'!N65+'070803'!N65+'070802'!N65+'070401'!N65+'070202'!N65+'070201'!N65+'070101'!N65</f>
        <v>0</v>
      </c>
      <c r="O65" s="8">
        <f>'070808'!O65+'070806'!O65+'070804'!O65+'070803'!O65+'070802'!O65+'070401'!O65+'070202'!O65+'070201'!O65+'070101'!O65</f>
        <v>0</v>
      </c>
      <c r="P65" s="8">
        <f>'070808'!P65+'070806'!P65+'070804'!P65+'070803'!P65+'070802'!P65+'070401'!P65+'070202'!P65+'070201'!P65+'070101'!P65</f>
        <v>0</v>
      </c>
      <c r="Q65" s="8">
        <f>'070808'!Q65+'070806'!Q65+'070804'!Q65+'070803'!Q65+'070802'!Q65+'070401'!Q65+'070202'!Q65+'070201'!Q65+'070101'!Q65</f>
        <v>0</v>
      </c>
    </row>
    <row r="66" spans="1:17" ht="30">
      <c r="A66" s="17">
        <v>3220</v>
      </c>
      <c r="B66" s="20" t="s">
        <v>58</v>
      </c>
      <c r="C66" s="8">
        <f>'070808'!C66+'070806'!C66+'070804'!C66+'070803'!C66+'070802'!C66+'070401'!C66+'070202'!C66+'070201'!C66+'070101'!C66</f>
        <v>0</v>
      </c>
      <c r="D66" s="8">
        <f>'070808'!D66+'070806'!D66+'070804'!D66+'070803'!D66+'070802'!D66+'070401'!D66+'070202'!D66+'070201'!D66+'070101'!D66</f>
        <v>0</v>
      </c>
      <c r="E66" s="8">
        <f>'070808'!E66+'070806'!E66+'070804'!E66+'070803'!E66+'070802'!E66+'070401'!E66+'070202'!E66+'070201'!E66+'070101'!E66</f>
        <v>0</v>
      </c>
      <c r="F66" s="8">
        <f>'070808'!F66+'070806'!F66+'070804'!F66+'070803'!F66+'070802'!F66+'070401'!F66+'070202'!F66+'070201'!F66+'070101'!F66</f>
        <v>0</v>
      </c>
      <c r="G66" s="8">
        <f>'070808'!G66+'070806'!G66+'070804'!G66+'070803'!G66+'070802'!G66+'070401'!G66+'070202'!G66+'070201'!G66+'070101'!G66</f>
        <v>0</v>
      </c>
      <c r="H66" s="8">
        <f>'070808'!H66+'070806'!H66+'070804'!H66+'070803'!H66+'070802'!H66+'070401'!H66+'070202'!H66+'070201'!H66+'070101'!H66</f>
        <v>0</v>
      </c>
      <c r="I66" s="8">
        <f>'070808'!I66+'070806'!I66+'070804'!I66+'070803'!I66+'070802'!I66+'070401'!I66+'070202'!I66+'070201'!I66+'070101'!I66</f>
        <v>0</v>
      </c>
      <c r="J66" s="8">
        <f>'070808'!J66+'070806'!J66+'070804'!J66+'070803'!J66+'070802'!J66+'070401'!J66+'070202'!J66+'070201'!J66+'070101'!J66</f>
        <v>0</v>
      </c>
      <c r="K66" s="8">
        <f>'070808'!K66+'070806'!K66+'070804'!K66+'070803'!K66+'070802'!K66+'070401'!K66+'070202'!K66+'070201'!K66+'070101'!K66</f>
        <v>0</v>
      </c>
      <c r="L66" s="8">
        <f>'070808'!L66+'070806'!L66+'070804'!L66+'070803'!L66+'070802'!L66+'070401'!L66+'070202'!L66+'070201'!L66+'070101'!L66</f>
        <v>0</v>
      </c>
      <c r="M66" s="8">
        <f>'070808'!M66+'070806'!M66+'070804'!M66+'070803'!M66+'070802'!M66+'070401'!M66+'070202'!M66+'070201'!M66+'070101'!M66</f>
        <v>0</v>
      </c>
      <c r="N66" s="8">
        <f>'070808'!N66+'070806'!N66+'070804'!N66+'070803'!N66+'070802'!N66+'070401'!N66+'070202'!N66+'070201'!N66+'070101'!N66</f>
        <v>0</v>
      </c>
      <c r="O66" s="8">
        <f>'070808'!O66+'070806'!O66+'070804'!O66+'070803'!O66+'070802'!O66+'070401'!O66+'070202'!O66+'070201'!O66+'070101'!O66</f>
        <v>0</v>
      </c>
      <c r="P66" s="8">
        <f>'070808'!P66+'070806'!P66+'070804'!P66+'070803'!P66+'070802'!P66+'070401'!P66+'070202'!P66+'070201'!P66+'070101'!P66</f>
        <v>0</v>
      </c>
      <c r="Q66" s="8">
        <f>'070808'!Q66+'070806'!Q66+'070804'!Q66+'070803'!Q66+'070802'!Q66+'070401'!Q66+'070202'!Q66+'070201'!Q66+'070101'!Q66</f>
        <v>0</v>
      </c>
    </row>
    <row r="67" spans="1:17" ht="30">
      <c r="A67" s="17">
        <v>3230</v>
      </c>
      <c r="B67" s="20" t="s">
        <v>59</v>
      </c>
      <c r="C67" s="8">
        <f>'070808'!C67+'070806'!C67+'070804'!C67+'070803'!C67+'070802'!C67+'070401'!C67+'070202'!C67+'070201'!C67+'070101'!C67</f>
        <v>0</v>
      </c>
      <c r="D67" s="8">
        <f>'070808'!D67+'070806'!D67+'070804'!D67+'070803'!D67+'070802'!D67+'070401'!D67+'070202'!D67+'070201'!D67+'070101'!D67</f>
        <v>0</v>
      </c>
      <c r="E67" s="8">
        <f>'070808'!E67+'070806'!E67+'070804'!E67+'070803'!E67+'070802'!E67+'070401'!E67+'070202'!E67+'070201'!E67+'070101'!E67</f>
        <v>0</v>
      </c>
      <c r="F67" s="8">
        <f>'070808'!F67+'070806'!F67+'070804'!F67+'070803'!F67+'070802'!F67+'070401'!F67+'070202'!F67+'070201'!F67+'070101'!F67</f>
        <v>0</v>
      </c>
      <c r="G67" s="8">
        <f>'070808'!G67+'070806'!G67+'070804'!G67+'070803'!G67+'070802'!G67+'070401'!G67+'070202'!G67+'070201'!G67+'070101'!G67</f>
        <v>0</v>
      </c>
      <c r="H67" s="8">
        <f>'070808'!H67+'070806'!H67+'070804'!H67+'070803'!H67+'070802'!H67+'070401'!H67+'070202'!H67+'070201'!H67+'070101'!H67</f>
        <v>0</v>
      </c>
      <c r="I67" s="8">
        <f>'070808'!I67+'070806'!I67+'070804'!I67+'070803'!I67+'070802'!I67+'070401'!I67+'070202'!I67+'070201'!I67+'070101'!I67</f>
        <v>0</v>
      </c>
      <c r="J67" s="8">
        <f>'070808'!J67+'070806'!J67+'070804'!J67+'070803'!J67+'070802'!J67+'070401'!J67+'070202'!J67+'070201'!J67+'070101'!J67</f>
        <v>0</v>
      </c>
      <c r="K67" s="8">
        <f>'070808'!K67+'070806'!K67+'070804'!K67+'070803'!K67+'070802'!K67+'070401'!K67+'070202'!K67+'070201'!K67+'070101'!K67</f>
        <v>0</v>
      </c>
      <c r="L67" s="8">
        <f>'070808'!L67+'070806'!L67+'070804'!L67+'070803'!L67+'070802'!L67+'070401'!L67+'070202'!L67+'070201'!L67+'070101'!L67</f>
        <v>0</v>
      </c>
      <c r="M67" s="8">
        <f>'070808'!M67+'070806'!M67+'070804'!M67+'070803'!M67+'070802'!M67+'070401'!M67+'070202'!M67+'070201'!M67+'070101'!M67</f>
        <v>0</v>
      </c>
      <c r="N67" s="8">
        <f>'070808'!N67+'070806'!N67+'070804'!N67+'070803'!N67+'070802'!N67+'070401'!N67+'070202'!N67+'070201'!N67+'070101'!N67</f>
        <v>0</v>
      </c>
      <c r="O67" s="8">
        <f>'070808'!O67+'070806'!O67+'070804'!O67+'070803'!O67+'070802'!O67+'070401'!O67+'070202'!O67+'070201'!O67+'070101'!O67</f>
        <v>0</v>
      </c>
      <c r="P67" s="8">
        <f>'070808'!P67+'070806'!P67+'070804'!P67+'070803'!P67+'070802'!P67+'070401'!P67+'070202'!P67+'070201'!P67+'070101'!P67</f>
        <v>0</v>
      </c>
      <c r="Q67" s="8">
        <f>'070808'!Q67+'070806'!Q67+'070804'!Q67+'070803'!Q67+'070802'!Q67+'070401'!Q67+'070202'!Q67+'070201'!Q67+'070101'!Q67</f>
        <v>0</v>
      </c>
    </row>
    <row r="68" spans="1:17" ht="15.75">
      <c r="A68" s="17">
        <v>3240</v>
      </c>
      <c r="B68" s="20" t="s">
        <v>60</v>
      </c>
      <c r="C68" s="8">
        <f>'070808'!C68+'070806'!C68+'070804'!C68+'070803'!C68+'070802'!C68+'070401'!C68+'070202'!C68+'070201'!C68+'070101'!C68</f>
        <v>0</v>
      </c>
      <c r="D68" s="8">
        <f>'070808'!D68+'070806'!D68+'070804'!D68+'070803'!D68+'070802'!D68+'070401'!D68+'070202'!D68+'070201'!D68+'070101'!D68</f>
        <v>0</v>
      </c>
      <c r="E68" s="8">
        <f>'070808'!E68+'070806'!E68+'070804'!E68+'070803'!E68+'070802'!E68+'070401'!E68+'070202'!E68+'070201'!E68+'070101'!E68</f>
        <v>0</v>
      </c>
      <c r="F68" s="8">
        <f>'070808'!F68+'070806'!F68+'070804'!F68+'070803'!F68+'070802'!F68+'070401'!F68+'070202'!F68+'070201'!F68+'070101'!F68</f>
        <v>0</v>
      </c>
      <c r="G68" s="8">
        <f>'070808'!G68+'070806'!G68+'070804'!G68+'070803'!G68+'070802'!G68+'070401'!G68+'070202'!G68+'070201'!G68+'070101'!G68</f>
        <v>0</v>
      </c>
      <c r="H68" s="8">
        <f>'070808'!H68+'070806'!H68+'070804'!H68+'070803'!H68+'070802'!H68+'070401'!H68+'070202'!H68+'070201'!H68+'070101'!H68</f>
        <v>0</v>
      </c>
      <c r="I68" s="8">
        <f>'070808'!I68+'070806'!I68+'070804'!I68+'070803'!I68+'070802'!I68+'070401'!I68+'070202'!I68+'070201'!I68+'070101'!I68</f>
        <v>0</v>
      </c>
      <c r="J68" s="8">
        <f>'070808'!J68+'070806'!J68+'070804'!J68+'070803'!J68+'070802'!J68+'070401'!J68+'070202'!J68+'070201'!J68+'070101'!J68</f>
        <v>0</v>
      </c>
      <c r="K68" s="8">
        <f>'070808'!K68+'070806'!K68+'070804'!K68+'070803'!K68+'070802'!K68+'070401'!K68+'070202'!K68+'070201'!K68+'070101'!K68</f>
        <v>0</v>
      </c>
      <c r="L68" s="8">
        <f>'070808'!L68+'070806'!L68+'070804'!L68+'070803'!L68+'070802'!L68+'070401'!L68+'070202'!L68+'070201'!L68+'070101'!L68</f>
        <v>0</v>
      </c>
      <c r="M68" s="8">
        <f>'070808'!M68+'070806'!M68+'070804'!M68+'070803'!M68+'070802'!M68+'070401'!M68+'070202'!M68+'070201'!M68+'070101'!M68</f>
        <v>0</v>
      </c>
      <c r="N68" s="8">
        <f>'070808'!N68+'070806'!N68+'070804'!N68+'070803'!N68+'070802'!N68+'070401'!N68+'070202'!N68+'070201'!N68+'070101'!N68</f>
        <v>0</v>
      </c>
      <c r="O68" s="8">
        <f>'070808'!O68+'070806'!O68+'070804'!O68+'070803'!O68+'070802'!O68+'070401'!O68+'070202'!O68+'070201'!O68+'070101'!O68</f>
        <v>0</v>
      </c>
      <c r="P68" s="8">
        <f>'070808'!P68+'070806'!P68+'070804'!P68+'070803'!P68+'070802'!P68+'070401'!P68+'070202'!P68+'070201'!P68+'070101'!P68</f>
        <v>0</v>
      </c>
      <c r="Q68" s="8">
        <f>'070808'!Q68+'070806'!Q68+'070804'!Q68+'070803'!Q68+'070802'!Q68+'070401'!Q68+'070202'!Q68+'070201'!Q68+'070101'!Q68</f>
        <v>0</v>
      </c>
    </row>
    <row r="69" spans="1:17" ht="15.75">
      <c r="A69" s="31"/>
      <c r="B69" s="18"/>
      <c r="C69" s="8">
        <f>'070808'!C69+'070806'!C69+'070804'!C69+'070803'!C69+'070802'!C69+'070401'!C69+'070202'!C69+'070201'!C69+'070101'!C69</f>
        <v>0</v>
      </c>
      <c r="D69" s="8">
        <f>'070808'!D69+'070806'!D69+'070804'!D69+'070803'!D69+'070802'!D69+'070401'!D69+'070202'!D69+'070201'!D69+'070101'!D69</f>
        <v>0</v>
      </c>
      <c r="E69" s="8">
        <f>'070808'!E69+'070806'!E69+'070804'!E69+'070803'!E69+'070802'!E69+'070401'!E69+'070202'!E69+'070201'!E69+'070101'!E69</f>
        <v>0</v>
      </c>
      <c r="F69" s="8">
        <f>'070808'!F69+'070806'!F69+'070804'!F69+'070803'!F69+'070802'!F69+'070401'!F69+'070202'!F69+'070201'!F69+'070101'!F69</f>
        <v>0</v>
      </c>
      <c r="G69" s="8">
        <f>'070808'!G69+'070806'!G69+'070804'!G69+'070803'!G69+'070802'!G69+'070401'!G69+'070202'!G69+'070201'!G69+'070101'!G69</f>
        <v>0</v>
      </c>
      <c r="H69" s="8">
        <f>'070808'!H69+'070806'!H69+'070804'!H69+'070803'!H69+'070802'!H69+'070401'!H69+'070202'!H69+'070201'!H69+'070101'!H69</f>
        <v>0</v>
      </c>
      <c r="I69" s="8">
        <f>'070808'!I69+'070806'!I69+'070804'!I69+'070803'!I69+'070802'!I69+'070401'!I69+'070202'!I69+'070201'!I69+'070101'!I69</f>
        <v>0</v>
      </c>
      <c r="J69" s="8">
        <f>'070808'!J69+'070806'!J69+'070804'!J69+'070803'!J69+'070802'!J69+'070401'!J69+'070202'!J69+'070201'!J69+'070101'!J69</f>
        <v>0</v>
      </c>
      <c r="K69" s="8">
        <f>'070808'!K69+'070806'!K69+'070804'!K69+'070803'!K69+'070802'!K69+'070401'!K69+'070202'!K69+'070201'!K69+'070101'!K69</f>
        <v>0</v>
      </c>
      <c r="L69" s="8">
        <f>'070808'!L69+'070806'!L69+'070804'!L69+'070803'!L69+'070802'!L69+'070401'!L69+'070202'!L69+'070201'!L69+'070101'!L69</f>
        <v>0</v>
      </c>
      <c r="M69" s="8">
        <f>'070808'!M69+'070806'!M69+'070804'!M69+'070803'!M69+'070802'!M69+'070401'!M69+'070202'!M69+'070201'!M69+'070101'!M69</f>
        <v>0</v>
      </c>
      <c r="N69" s="8">
        <f>'070808'!N69+'070806'!N69+'070804'!N69+'070803'!N69+'070802'!N69+'070401'!N69+'070202'!N69+'070201'!N69+'070101'!N69</f>
        <v>0</v>
      </c>
      <c r="O69" s="8">
        <f>'070808'!O69+'070806'!O69+'070804'!O69+'070803'!O69+'070802'!O69+'070401'!O69+'070202'!O69+'070201'!O69+'070101'!O69</f>
        <v>0</v>
      </c>
      <c r="P69" s="8">
        <f>'070808'!P69+'070806'!P69+'070804'!P69+'070803'!P69+'070802'!P69+'070401'!P69+'070202'!P69+'070201'!P69+'070101'!P69</f>
        <v>0</v>
      </c>
      <c r="Q69" s="8">
        <f>'070808'!Q69+'070806'!Q69+'070804'!Q69+'070803'!Q69+'070802'!Q69+'070401'!Q69+'070202'!Q69+'070201'!Q69+'070101'!Q69</f>
        <v>0</v>
      </c>
    </row>
    <row r="70" spans="9:17" ht="15.75">
      <c r="I70" s="2"/>
      <c r="J70" s="2"/>
      <c r="K70" s="2"/>
      <c r="L70" s="2"/>
      <c r="M70" s="2"/>
      <c r="N70" s="2"/>
      <c r="O70" s="2"/>
      <c r="P70" s="2"/>
      <c r="Q70" s="2"/>
    </row>
    <row r="71" spans="9:17" ht="15.75">
      <c r="I71" s="2"/>
      <c r="J71" s="2"/>
      <c r="K71" s="2"/>
      <c r="L71" s="2"/>
      <c r="M71" s="2"/>
      <c r="N71" s="2"/>
      <c r="O71" s="2"/>
      <c r="P71" s="2"/>
      <c r="Q71" s="2"/>
    </row>
    <row r="72" spans="2:17" ht="15.75">
      <c r="B72" s="22" t="s">
        <v>61</v>
      </c>
      <c r="I72" s="2"/>
      <c r="J72" s="2"/>
      <c r="K72" s="2"/>
      <c r="L72" s="2"/>
      <c r="M72" s="2"/>
      <c r="N72" s="2"/>
      <c r="O72" s="2"/>
      <c r="P72" s="2"/>
      <c r="Q72" s="2"/>
    </row>
    <row r="73" spans="9:17" ht="15.75">
      <c r="I73" s="2"/>
      <c r="J73" s="2"/>
      <c r="K73" s="2"/>
      <c r="L73" s="2"/>
      <c r="M73" s="2"/>
      <c r="N73" s="2"/>
      <c r="O73" s="2"/>
      <c r="P73" s="2"/>
      <c r="Q73" s="2"/>
    </row>
    <row r="74" spans="9:17" ht="15.75">
      <c r="I74" s="2"/>
      <c r="J74" s="2"/>
      <c r="K74" s="95"/>
      <c r="L74" s="95"/>
      <c r="M74" s="95"/>
      <c r="N74" s="2"/>
      <c r="O74" s="2"/>
      <c r="P74" s="2"/>
      <c r="Q74" s="2"/>
    </row>
    <row r="75" spans="1:13" s="2" customFormat="1" ht="15.75">
      <c r="A75" s="1"/>
      <c r="B75" s="2" t="s">
        <v>115</v>
      </c>
      <c r="J75" s="3"/>
      <c r="K75" s="3" t="s">
        <v>116</v>
      </c>
      <c r="L75" s="3"/>
      <c r="M75" s="95"/>
    </row>
    <row r="76" spans="1:11" s="2" customFormat="1" ht="15.75">
      <c r="A76" s="1"/>
      <c r="K76" s="103" t="s">
        <v>62</v>
      </c>
    </row>
    <row r="80" spans="1:2" ht="15.75">
      <c r="A80" s="32"/>
      <c r="B80" s="23"/>
    </row>
    <row r="81" spans="1:2" ht="15.75">
      <c r="A81" s="32"/>
      <c r="B81" s="23"/>
    </row>
    <row r="82" spans="1:2" ht="15.75">
      <c r="A82" s="33"/>
      <c r="B82" s="24"/>
    </row>
    <row r="83" spans="1:2" ht="15.75">
      <c r="A83" s="33"/>
      <c r="B83" s="24"/>
    </row>
    <row r="84" spans="1:2" ht="15.75">
      <c r="A84" s="33"/>
      <c r="B84" s="24"/>
    </row>
    <row r="85" spans="1:2" ht="15.75">
      <c r="A85" s="33"/>
      <c r="B85" s="24"/>
    </row>
    <row r="86" spans="1:2" ht="15.75">
      <c r="A86" s="32"/>
      <c r="B86" s="23"/>
    </row>
    <row r="87" spans="1:2" ht="15.75">
      <c r="A87" s="33"/>
      <c r="B87" s="24"/>
    </row>
    <row r="88" spans="1:2" ht="15.75">
      <c r="A88" s="33"/>
      <c r="B88" s="24"/>
    </row>
    <row r="89" spans="1:2" ht="15.75">
      <c r="A89" s="33"/>
      <c r="B89" s="24"/>
    </row>
    <row r="90" spans="1:2" ht="15.75">
      <c r="A90" s="33"/>
      <c r="B90" s="24"/>
    </row>
    <row r="91" spans="1:2" ht="15.75">
      <c r="A91" s="33"/>
      <c r="B91" s="24"/>
    </row>
    <row r="92" spans="1:2" ht="15.75">
      <c r="A92" s="33"/>
      <c r="B92" s="24"/>
    </row>
    <row r="93" spans="1:2" ht="15.75">
      <c r="A93" s="33"/>
      <c r="B93" s="24"/>
    </row>
    <row r="94" spans="1:2" ht="15.75">
      <c r="A94" s="33"/>
      <c r="B94" s="24"/>
    </row>
    <row r="95" spans="1:2" ht="15.75">
      <c r="A95" s="33"/>
      <c r="B95" s="24"/>
    </row>
    <row r="96" spans="1:2" ht="15.75">
      <c r="A96" s="33"/>
      <c r="B96" s="24"/>
    </row>
    <row r="97" spans="1:2" ht="15.75">
      <c r="A97" s="33"/>
      <c r="B97" s="24"/>
    </row>
    <row r="98" spans="1:2" ht="15.75">
      <c r="A98" s="33"/>
      <c r="B98" s="24"/>
    </row>
    <row r="99" spans="1:2" ht="15.75">
      <c r="A99" s="33"/>
      <c r="B99" s="24"/>
    </row>
    <row r="100" spans="1:2" ht="15.75">
      <c r="A100" s="33"/>
      <c r="B100" s="24"/>
    </row>
    <row r="101" spans="1:2" ht="15.75">
      <c r="A101" s="33"/>
      <c r="B101" s="24"/>
    </row>
    <row r="102" spans="1:2" ht="15.75">
      <c r="A102" s="32"/>
      <c r="B102" s="23"/>
    </row>
    <row r="103" spans="1:2" ht="15.75">
      <c r="A103" s="33"/>
      <c r="B103" s="24"/>
    </row>
    <row r="104" spans="1:2" ht="15.75">
      <c r="A104" s="33"/>
      <c r="B104" s="24"/>
    </row>
    <row r="105" spans="1:2" ht="15.75">
      <c r="A105" s="32"/>
      <c r="B105" s="23"/>
    </row>
    <row r="106" spans="1:2" ht="15.75">
      <c r="A106" s="33"/>
      <c r="B106" s="24"/>
    </row>
    <row r="107" spans="1:2" ht="15.75">
      <c r="A107" s="33"/>
      <c r="B107" s="24"/>
    </row>
    <row r="108" spans="1:2" ht="15.75">
      <c r="A108" s="33"/>
      <c r="B108" s="24"/>
    </row>
    <row r="109" spans="1:2" ht="15.75">
      <c r="A109" s="32"/>
      <c r="B109" s="23"/>
    </row>
    <row r="110" spans="1:2" ht="15.75">
      <c r="A110" s="33"/>
      <c r="B110" s="24"/>
    </row>
    <row r="111" spans="1:2" ht="15.75">
      <c r="A111" s="33"/>
      <c r="B111" s="24"/>
    </row>
    <row r="112" spans="1:2" ht="15.75">
      <c r="A112" s="33"/>
      <c r="B112" s="24"/>
    </row>
    <row r="113" spans="1:2" ht="15.75">
      <c r="A113" s="32"/>
      <c r="B113" s="23"/>
    </row>
    <row r="114" spans="1:2" ht="15.75">
      <c r="A114" s="32"/>
      <c r="B114" s="23"/>
    </row>
    <row r="115" spans="1:2" ht="15.75">
      <c r="A115" s="32"/>
      <c r="B115" s="23"/>
    </row>
    <row r="116" spans="1:2" ht="15.75">
      <c r="A116" s="32"/>
      <c r="B116" s="23"/>
    </row>
    <row r="117" spans="1:2" ht="15.75">
      <c r="A117" s="33"/>
      <c r="B117" s="24"/>
    </row>
    <row r="118" spans="1:2" ht="15.75">
      <c r="A118" s="33"/>
      <c r="B118" s="24"/>
    </row>
    <row r="119" spans="1:2" ht="15.75">
      <c r="A119" s="33"/>
      <c r="B119" s="24"/>
    </row>
    <row r="120" spans="1:2" ht="15.75">
      <c r="A120" s="33"/>
      <c r="B120" s="24"/>
    </row>
    <row r="121" spans="1:2" ht="15.75">
      <c r="A121" s="33"/>
      <c r="B121" s="24"/>
    </row>
    <row r="122" spans="1:2" ht="15.75">
      <c r="A122" s="33"/>
      <c r="B122" s="24"/>
    </row>
    <row r="123" spans="1:2" ht="15.75">
      <c r="A123" s="33"/>
      <c r="B123" s="24"/>
    </row>
    <row r="124" spans="1:2" ht="15.75">
      <c r="A124" s="33"/>
      <c r="B124" s="24"/>
    </row>
    <row r="125" spans="1:2" ht="15.75">
      <c r="A125" s="33"/>
      <c r="B125" s="24"/>
    </row>
    <row r="126" spans="1:2" ht="15.75">
      <c r="A126" s="33"/>
      <c r="B126" s="24"/>
    </row>
    <row r="127" spans="1:2" ht="15.75">
      <c r="A127" s="33"/>
      <c r="B127" s="24"/>
    </row>
    <row r="128" spans="1:2" ht="15.75">
      <c r="A128" s="33"/>
      <c r="B128" s="24"/>
    </row>
    <row r="129" spans="1:2" ht="15.75">
      <c r="A129" s="33"/>
      <c r="B129" s="24"/>
    </row>
    <row r="130" spans="1:2" ht="15.75">
      <c r="A130" s="32"/>
      <c r="B130" s="23"/>
    </row>
    <row r="131" spans="1:2" ht="15.75">
      <c r="A131" s="33"/>
      <c r="B131" s="24"/>
    </row>
    <row r="132" spans="1:2" ht="15.75">
      <c r="A132" s="33"/>
      <c r="B132" s="24"/>
    </row>
    <row r="133" spans="1:2" ht="15.75">
      <c r="A133" s="33"/>
      <c r="B133" s="24"/>
    </row>
    <row r="134" spans="1:2" ht="15.75">
      <c r="A134" s="33"/>
      <c r="B134" s="24"/>
    </row>
    <row r="135" ht="15.75">
      <c r="A135" s="33"/>
    </row>
  </sheetData>
  <sheetProtection/>
  <mergeCells count="23">
    <mergeCell ref="P10:P11"/>
    <mergeCell ref="J10:J11"/>
    <mergeCell ref="K10:K11"/>
    <mergeCell ref="A8:A11"/>
    <mergeCell ref="B8:B11"/>
    <mergeCell ref="C8:E9"/>
    <mergeCell ref="F8:H9"/>
    <mergeCell ref="E10:E11"/>
    <mergeCell ref="H10:H11"/>
    <mergeCell ref="C10:C11"/>
    <mergeCell ref="D10:D11"/>
    <mergeCell ref="F10:F11"/>
    <mergeCell ref="G10:G11"/>
    <mergeCell ref="M2:Q2"/>
    <mergeCell ref="I8:K9"/>
    <mergeCell ref="L8:N9"/>
    <mergeCell ref="O8:Q9"/>
    <mergeCell ref="Q10:Q11"/>
    <mergeCell ref="I10:I11"/>
    <mergeCell ref="L10:L11"/>
    <mergeCell ref="N10:N11"/>
    <mergeCell ref="M10:M11"/>
    <mergeCell ref="O10:O11"/>
  </mergeCells>
  <printOptions/>
  <pageMargins left="0.16" right="0.16" top="0.7874015748031497" bottom="0.3937007874015748" header="1.1023622047244095" footer="0.2755905511811024"/>
  <pageSetup horizontalDpi="600" verticalDpi="600" orientation="landscape" paperSize="9" scale="55" r:id="rId1"/>
  <rowBreaks count="1" manualBreakCount="1">
    <brk id="4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Q722"/>
  <sheetViews>
    <sheetView view="pageBreakPreview" zoomScale="70" zoomScaleNormal="80" zoomScaleSheetLayoutView="70" zoomScalePageLayoutView="0" workbookViewId="0" topLeftCell="B641">
      <selection activeCell="K705" sqref="K705"/>
    </sheetView>
  </sheetViews>
  <sheetFormatPr defaultColWidth="9.140625" defaultRowHeight="12.75"/>
  <cols>
    <col min="1" max="1" width="0" style="15" hidden="1" customWidth="1"/>
    <col min="2" max="2" width="10.140625" style="27" customWidth="1"/>
    <col min="3" max="3" width="41.421875" style="15" customWidth="1"/>
    <col min="4" max="5" width="15.140625" style="15" customWidth="1"/>
    <col min="6" max="6" width="20.00390625" style="15" customWidth="1"/>
    <col min="7" max="7" width="18.8515625" style="15" customWidth="1"/>
    <col min="8" max="8" width="17.57421875" style="15" customWidth="1"/>
    <col min="9" max="10" width="15.140625" style="15" customWidth="1"/>
    <col min="11" max="11" width="19.57421875" style="15" customWidth="1"/>
    <col min="12" max="12" width="18.140625" style="15" customWidth="1"/>
    <col min="13" max="13" width="15.140625" style="15" customWidth="1"/>
    <col min="14" max="14" width="16.57421875" style="15" customWidth="1"/>
    <col min="15" max="15" width="17.421875" style="15" customWidth="1"/>
    <col min="16" max="16" width="15.140625" style="15" customWidth="1"/>
    <col min="17" max="17" width="18.00390625" style="15" customWidth="1"/>
    <col min="18" max="16384" width="9.140625" style="15" customWidth="1"/>
  </cols>
  <sheetData>
    <row r="1" ht="15.75"/>
    <row r="2" ht="15.75">
      <c r="K2" s="15" t="s">
        <v>84</v>
      </c>
    </row>
    <row r="3" ht="15.75">
      <c r="K3" s="15" t="s">
        <v>70</v>
      </c>
    </row>
    <row r="4" ht="15.75">
      <c r="K4" s="15" t="s">
        <v>113</v>
      </c>
    </row>
    <row r="5" spans="11:12" ht="15.75">
      <c r="K5" s="76"/>
      <c r="L5" s="76"/>
    </row>
    <row r="6" ht="15.75"/>
    <row r="7" spans="3:15" ht="44.25" customHeight="1">
      <c r="C7" s="113" t="s">
        <v>114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4:5" ht="20.25" customHeight="1">
      <c r="D8" s="53"/>
      <c r="E8" s="53"/>
    </row>
    <row r="9" spans="4:17" ht="15.75">
      <c r="D9" s="53"/>
      <c r="E9" s="53"/>
      <c r="Q9" s="15" t="s">
        <v>1</v>
      </c>
    </row>
    <row r="10" spans="2:17" s="54" customFormat="1" ht="12.75">
      <c r="B10" s="110" t="s">
        <v>2</v>
      </c>
      <c r="C10" s="110" t="s">
        <v>3</v>
      </c>
      <c r="D10" s="110" t="s">
        <v>108</v>
      </c>
      <c r="E10" s="110"/>
      <c r="F10" s="110"/>
      <c r="G10" s="112" t="s">
        <v>75</v>
      </c>
      <c r="H10" s="112"/>
      <c r="I10" s="112"/>
      <c r="J10" s="112"/>
      <c r="K10" s="112"/>
      <c r="L10" s="112" t="s">
        <v>71</v>
      </c>
      <c r="M10" s="112"/>
      <c r="N10" s="112"/>
      <c r="O10" s="112" t="s">
        <v>76</v>
      </c>
      <c r="P10" s="112"/>
      <c r="Q10" s="112"/>
    </row>
    <row r="11" spans="2:17" s="54" customFormat="1" ht="33" customHeight="1">
      <c r="B11" s="111"/>
      <c r="C11" s="111"/>
      <c r="D11" s="110"/>
      <c r="E11" s="110"/>
      <c r="F11" s="110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2:17" s="54" customFormat="1" ht="12.75" customHeight="1">
      <c r="B12" s="111"/>
      <c r="C12" s="111"/>
      <c r="D12" s="110" t="s">
        <v>109</v>
      </c>
      <c r="E12" s="110" t="s">
        <v>85</v>
      </c>
      <c r="F12" s="112" t="s">
        <v>4</v>
      </c>
      <c r="G12" s="110" t="s">
        <v>110</v>
      </c>
      <c r="H12" s="115" t="s">
        <v>111</v>
      </c>
      <c r="I12" s="116"/>
      <c r="J12" s="117" t="s">
        <v>72</v>
      </c>
      <c r="K12" s="112" t="s">
        <v>4</v>
      </c>
      <c r="L12" s="110" t="s">
        <v>73</v>
      </c>
      <c r="M12" s="117" t="s">
        <v>72</v>
      </c>
      <c r="N12" s="112" t="s">
        <v>4</v>
      </c>
      <c r="O12" s="110" t="s">
        <v>73</v>
      </c>
      <c r="P12" s="117" t="s">
        <v>72</v>
      </c>
      <c r="Q12" s="112" t="s">
        <v>4</v>
      </c>
    </row>
    <row r="13" spans="2:17" s="54" customFormat="1" ht="82.5" customHeight="1">
      <c r="B13" s="111"/>
      <c r="C13" s="111"/>
      <c r="D13" s="111"/>
      <c r="E13" s="111"/>
      <c r="F13" s="112"/>
      <c r="G13" s="111"/>
      <c r="H13" s="55" t="s">
        <v>109</v>
      </c>
      <c r="I13" s="55" t="s">
        <v>85</v>
      </c>
      <c r="J13" s="118"/>
      <c r="K13" s="112"/>
      <c r="L13" s="111"/>
      <c r="M13" s="118"/>
      <c r="N13" s="112"/>
      <c r="O13" s="111"/>
      <c r="P13" s="118"/>
      <c r="Q13" s="112"/>
    </row>
    <row r="14" spans="2:17" ht="15.75">
      <c r="B14" s="56" t="s">
        <v>86</v>
      </c>
      <c r="C14" s="16" t="s">
        <v>87</v>
      </c>
      <c r="D14" s="77">
        <v>600.881</v>
      </c>
      <c r="E14" s="77">
        <v>109627.754</v>
      </c>
      <c r="F14" s="78">
        <f>E14-D14</f>
        <v>109026.873</v>
      </c>
      <c r="G14" s="77"/>
      <c r="H14" s="77"/>
      <c r="I14" s="78">
        <f>'070000'!I12</f>
        <v>139645.89</v>
      </c>
      <c r="J14" s="77">
        <f>'070000'!J12</f>
        <v>2300.5</v>
      </c>
      <c r="K14" s="77"/>
      <c r="L14" s="78">
        <f>'070000'!L12</f>
        <v>153262.69400000002</v>
      </c>
      <c r="M14" s="77">
        <f>'070000'!M12</f>
        <v>2427.0280000000002</v>
      </c>
      <c r="N14" s="77"/>
      <c r="O14" s="78">
        <f>'070000'!O12</f>
        <v>164868.155</v>
      </c>
      <c r="P14" s="79">
        <f>'070000'!P12</f>
        <v>2553.233</v>
      </c>
      <c r="Q14" s="79"/>
    </row>
    <row r="15" spans="2:17" ht="15.75">
      <c r="B15" s="57"/>
      <c r="C15" s="17" t="s">
        <v>5</v>
      </c>
      <c r="D15" s="80">
        <f aca="true" t="shared" si="0" ref="D15:Q15">D72+D129+D300+D357+D414+D471+D528+D585+D642</f>
        <v>88861.73300000001</v>
      </c>
      <c r="E15" s="80">
        <f t="shared" si="0"/>
        <v>109026.87299999999</v>
      </c>
      <c r="F15" s="80">
        <f t="shared" si="0"/>
        <v>197888.60599999997</v>
      </c>
      <c r="G15" s="80">
        <f t="shared" si="0"/>
        <v>254859.199</v>
      </c>
      <c r="H15" s="80">
        <f t="shared" si="0"/>
        <v>115213.30900000001</v>
      </c>
      <c r="I15" s="80">
        <f t="shared" si="0"/>
        <v>139645.89</v>
      </c>
      <c r="J15" s="80">
        <f t="shared" si="0"/>
        <v>2300.5</v>
      </c>
      <c r="K15" s="80">
        <f t="shared" si="0"/>
        <v>257159.699</v>
      </c>
      <c r="L15" s="80">
        <f t="shared" si="0"/>
        <v>280879.344</v>
      </c>
      <c r="M15" s="80">
        <f t="shared" si="0"/>
        <v>2427.0280000000002</v>
      </c>
      <c r="N15" s="80">
        <f t="shared" si="0"/>
        <v>283306.372</v>
      </c>
      <c r="O15" s="80">
        <f t="shared" si="0"/>
        <v>302772.08199999994</v>
      </c>
      <c r="P15" s="80">
        <f t="shared" si="0"/>
        <v>2553.2329999999997</v>
      </c>
      <c r="Q15" s="80">
        <f t="shared" si="0"/>
        <v>305325.315</v>
      </c>
    </row>
    <row r="16" spans="1:17" s="28" customFormat="1" ht="15.75">
      <c r="A16" s="15"/>
      <c r="B16" s="16">
        <v>2000</v>
      </c>
      <c r="C16" s="18" t="s">
        <v>6</v>
      </c>
      <c r="D16" s="81">
        <f aca="true" t="shared" si="1" ref="D16:Q16">D73+D130+D301+D358+D415+D472+D529+D586+D643</f>
        <v>88861.73300000001</v>
      </c>
      <c r="E16" s="81">
        <f t="shared" si="1"/>
        <v>109026.87299999999</v>
      </c>
      <c r="F16" s="81">
        <f t="shared" si="1"/>
        <v>197888.60599999997</v>
      </c>
      <c r="G16" s="81">
        <f t="shared" si="1"/>
        <v>254859.199</v>
      </c>
      <c r="H16" s="81">
        <f t="shared" si="1"/>
        <v>115213.30900000001</v>
      </c>
      <c r="I16" s="81">
        <f t="shared" si="1"/>
        <v>139645.89</v>
      </c>
      <c r="J16" s="81">
        <f t="shared" si="1"/>
        <v>0</v>
      </c>
      <c r="K16" s="81">
        <f t="shared" si="1"/>
        <v>254859.199</v>
      </c>
      <c r="L16" s="81">
        <f t="shared" si="1"/>
        <v>280879.344</v>
      </c>
      <c r="M16" s="81">
        <f t="shared" si="1"/>
        <v>0</v>
      </c>
      <c r="N16" s="81">
        <f t="shared" si="1"/>
        <v>280879.344</v>
      </c>
      <c r="O16" s="81">
        <f t="shared" si="1"/>
        <v>302772.08199999994</v>
      </c>
      <c r="P16" s="81">
        <f t="shared" si="1"/>
        <v>0</v>
      </c>
      <c r="Q16" s="81">
        <f t="shared" si="1"/>
        <v>302772.08199999994</v>
      </c>
    </row>
    <row r="17" spans="1:17" s="29" customFormat="1" ht="15.75">
      <c r="A17" s="15"/>
      <c r="B17" s="16">
        <v>2100</v>
      </c>
      <c r="C17" s="18" t="s">
        <v>7</v>
      </c>
      <c r="D17" s="77">
        <f aca="true" t="shared" si="2" ref="D17:Q17">D74+D131+D302+D359+D416+D473+D530+D587+D644</f>
        <v>78722.21</v>
      </c>
      <c r="E17" s="77">
        <f t="shared" si="2"/>
        <v>72533.28399999999</v>
      </c>
      <c r="F17" s="77">
        <f t="shared" si="2"/>
        <v>151255.494</v>
      </c>
      <c r="G17" s="77">
        <f t="shared" si="2"/>
        <v>196220.83999999997</v>
      </c>
      <c r="H17" s="77">
        <f t="shared" si="2"/>
        <v>98388.991</v>
      </c>
      <c r="I17" s="77">
        <f t="shared" si="2"/>
        <v>97831.84900000002</v>
      </c>
      <c r="J17" s="77">
        <f t="shared" si="2"/>
        <v>0</v>
      </c>
      <c r="K17" s="77">
        <f t="shared" si="2"/>
        <v>196220.83999999997</v>
      </c>
      <c r="L17" s="77">
        <f t="shared" si="2"/>
        <v>218647.703</v>
      </c>
      <c r="M17" s="77">
        <f t="shared" si="2"/>
        <v>0</v>
      </c>
      <c r="N17" s="77">
        <f t="shared" si="2"/>
        <v>218647.703</v>
      </c>
      <c r="O17" s="77">
        <f t="shared" si="2"/>
        <v>237304.39800000002</v>
      </c>
      <c r="P17" s="77">
        <f t="shared" si="2"/>
        <v>0</v>
      </c>
      <c r="Q17" s="77">
        <f t="shared" si="2"/>
        <v>237304.39800000002</v>
      </c>
    </row>
    <row r="18" spans="1:17" s="30" customFormat="1" ht="15.75">
      <c r="A18" s="15"/>
      <c r="B18" s="17">
        <v>2110</v>
      </c>
      <c r="C18" s="19" t="s">
        <v>8</v>
      </c>
      <c r="D18" s="77">
        <f aca="true" t="shared" si="3" ref="D18:Q18">D75+D132+D303+D360+D417+D474+D531+D588+D645</f>
        <v>64526.403999999995</v>
      </c>
      <c r="E18" s="77">
        <f t="shared" si="3"/>
        <v>59453.511999999995</v>
      </c>
      <c r="F18" s="77">
        <f t="shared" si="3"/>
        <v>123979.91599999998</v>
      </c>
      <c r="G18" s="77">
        <f t="shared" si="3"/>
        <v>160836.75300000003</v>
      </c>
      <c r="H18" s="77">
        <f t="shared" si="3"/>
        <v>80646.71399999999</v>
      </c>
      <c r="I18" s="77">
        <f t="shared" si="3"/>
        <v>80190.03899999999</v>
      </c>
      <c r="J18" s="77">
        <f t="shared" si="3"/>
        <v>0</v>
      </c>
      <c r="K18" s="77">
        <f t="shared" si="3"/>
        <v>160836.75300000003</v>
      </c>
      <c r="L18" s="77">
        <f t="shared" si="3"/>
        <v>179219.427</v>
      </c>
      <c r="M18" s="77">
        <f t="shared" si="3"/>
        <v>0</v>
      </c>
      <c r="N18" s="77">
        <f t="shared" si="3"/>
        <v>179219.427</v>
      </c>
      <c r="O18" s="77">
        <f t="shared" si="3"/>
        <v>194511.80099999998</v>
      </c>
      <c r="P18" s="77">
        <f t="shared" si="3"/>
        <v>0</v>
      </c>
      <c r="Q18" s="77">
        <f t="shared" si="3"/>
        <v>194511.80099999998</v>
      </c>
    </row>
    <row r="19" spans="2:17" ht="15.75">
      <c r="B19" s="17">
        <v>2111</v>
      </c>
      <c r="C19" s="19" t="s">
        <v>9</v>
      </c>
      <c r="D19" s="77">
        <f aca="true" t="shared" si="4" ref="D19:Q19">D76+D133+D304+D361+D418+D475+D532+D589+D646</f>
        <v>64526.403999999995</v>
      </c>
      <c r="E19" s="77">
        <f t="shared" si="4"/>
        <v>59453.511999999995</v>
      </c>
      <c r="F19" s="77">
        <f t="shared" si="4"/>
        <v>123979.91599999998</v>
      </c>
      <c r="G19" s="77">
        <f t="shared" si="4"/>
        <v>160836.75300000003</v>
      </c>
      <c r="H19" s="77">
        <f t="shared" si="4"/>
        <v>80646.71399999999</v>
      </c>
      <c r="I19" s="77">
        <f t="shared" si="4"/>
        <v>80190.03899999999</v>
      </c>
      <c r="J19" s="77">
        <f t="shared" si="4"/>
        <v>0</v>
      </c>
      <c r="K19" s="77">
        <f t="shared" si="4"/>
        <v>160836.75300000003</v>
      </c>
      <c r="L19" s="77">
        <f t="shared" si="4"/>
        <v>179219.427</v>
      </c>
      <c r="M19" s="77">
        <f t="shared" si="4"/>
        <v>0</v>
      </c>
      <c r="N19" s="77">
        <f t="shared" si="4"/>
        <v>179219.427</v>
      </c>
      <c r="O19" s="77">
        <f t="shared" si="4"/>
        <v>194511.80099999998</v>
      </c>
      <c r="P19" s="77">
        <f t="shared" si="4"/>
        <v>0</v>
      </c>
      <c r="Q19" s="77">
        <f t="shared" si="4"/>
        <v>194511.80099999998</v>
      </c>
    </row>
    <row r="20" spans="1:17" s="30" customFormat="1" ht="15.75">
      <c r="A20" s="15"/>
      <c r="B20" s="17">
        <v>2112</v>
      </c>
      <c r="C20" s="19" t="s">
        <v>10</v>
      </c>
      <c r="D20" s="77">
        <f aca="true" t="shared" si="5" ref="D20:Q20">D77+D134+D305+D362+D419+D476+D533+D590+D647</f>
        <v>0</v>
      </c>
      <c r="E20" s="77">
        <f t="shared" si="5"/>
        <v>0</v>
      </c>
      <c r="F20" s="77">
        <f t="shared" si="5"/>
        <v>0</v>
      </c>
      <c r="G20" s="77">
        <f t="shared" si="5"/>
        <v>0</v>
      </c>
      <c r="H20" s="77">
        <f t="shared" si="5"/>
        <v>0</v>
      </c>
      <c r="I20" s="77">
        <f t="shared" si="5"/>
        <v>0</v>
      </c>
      <c r="J20" s="77">
        <f t="shared" si="5"/>
        <v>0</v>
      </c>
      <c r="K20" s="77">
        <f t="shared" si="5"/>
        <v>0</v>
      </c>
      <c r="L20" s="77">
        <f t="shared" si="5"/>
        <v>0</v>
      </c>
      <c r="M20" s="77">
        <f t="shared" si="5"/>
        <v>0</v>
      </c>
      <c r="N20" s="77">
        <f t="shared" si="5"/>
        <v>0</v>
      </c>
      <c r="O20" s="77">
        <f t="shared" si="5"/>
        <v>0</v>
      </c>
      <c r="P20" s="77">
        <f t="shared" si="5"/>
        <v>0</v>
      </c>
      <c r="Q20" s="77">
        <f t="shared" si="5"/>
        <v>0</v>
      </c>
    </row>
    <row r="21" spans="1:17" s="30" customFormat="1" ht="15.75">
      <c r="A21" s="15"/>
      <c r="B21" s="17">
        <v>2120</v>
      </c>
      <c r="C21" s="19" t="s">
        <v>11</v>
      </c>
      <c r="D21" s="77">
        <f aca="true" t="shared" si="6" ref="D21:Q21">D78+D135+D306+D363+D420+D477+D534+D591+D648</f>
        <v>14195.806</v>
      </c>
      <c r="E21" s="77">
        <f t="shared" si="6"/>
        <v>13079.771999999997</v>
      </c>
      <c r="F21" s="77">
        <f t="shared" si="6"/>
        <v>27275.578</v>
      </c>
      <c r="G21" s="77">
        <f t="shared" si="6"/>
        <v>35384.08700000001</v>
      </c>
      <c r="H21" s="77">
        <f t="shared" si="6"/>
        <v>17742.277000000002</v>
      </c>
      <c r="I21" s="77">
        <f t="shared" si="6"/>
        <v>17641.81</v>
      </c>
      <c r="J21" s="77">
        <f t="shared" si="6"/>
        <v>0</v>
      </c>
      <c r="K21" s="77">
        <f t="shared" si="6"/>
        <v>35384.08700000001</v>
      </c>
      <c r="L21" s="77">
        <f t="shared" si="6"/>
        <v>39428.276</v>
      </c>
      <c r="M21" s="77">
        <f t="shared" si="6"/>
        <v>0</v>
      </c>
      <c r="N21" s="77">
        <f t="shared" si="6"/>
        <v>39428.276</v>
      </c>
      <c r="O21" s="77">
        <f t="shared" si="6"/>
        <v>42792.59700000001</v>
      </c>
      <c r="P21" s="77">
        <f t="shared" si="6"/>
        <v>0</v>
      </c>
      <c r="Q21" s="77">
        <f t="shared" si="6"/>
        <v>42792.59700000001</v>
      </c>
    </row>
    <row r="22" spans="2:17" ht="15.75">
      <c r="B22" s="16">
        <v>2200</v>
      </c>
      <c r="C22" s="18" t="s">
        <v>12</v>
      </c>
      <c r="D22" s="77">
        <f aca="true" t="shared" si="7" ref="D22:Q22">D79+D136+D307+D364+D421+D478+D535+D592+D649</f>
        <v>10139.523000000001</v>
      </c>
      <c r="E22" s="77">
        <f t="shared" si="7"/>
        <v>36402.035</v>
      </c>
      <c r="F22" s="77">
        <f t="shared" si="7"/>
        <v>46541.558000000005</v>
      </c>
      <c r="G22" s="77">
        <f t="shared" si="7"/>
        <v>58535.02500000001</v>
      </c>
      <c r="H22" s="77">
        <f t="shared" si="7"/>
        <v>16824.318</v>
      </c>
      <c r="I22" s="77">
        <f t="shared" si="7"/>
        <v>41710.70700000001</v>
      </c>
      <c r="J22" s="77">
        <f t="shared" si="7"/>
        <v>0</v>
      </c>
      <c r="K22" s="77">
        <f t="shared" si="7"/>
        <v>58535.02500000001</v>
      </c>
      <c r="L22" s="77">
        <f t="shared" si="7"/>
        <v>62122.624</v>
      </c>
      <c r="M22" s="77">
        <f t="shared" si="7"/>
        <v>0</v>
      </c>
      <c r="N22" s="77">
        <f t="shared" si="7"/>
        <v>62122.624</v>
      </c>
      <c r="O22" s="77">
        <f t="shared" si="7"/>
        <v>65352.998</v>
      </c>
      <c r="P22" s="77">
        <f t="shared" si="7"/>
        <v>0</v>
      </c>
      <c r="Q22" s="77">
        <f t="shared" si="7"/>
        <v>65352.998</v>
      </c>
    </row>
    <row r="23" spans="2:17" ht="15.75">
      <c r="B23" s="17">
        <v>2210</v>
      </c>
      <c r="C23" s="19" t="s">
        <v>13</v>
      </c>
      <c r="D23" s="77">
        <f aca="true" t="shared" si="8" ref="D23:Q23">D80+D137+D308+D365+D422+D479+D536+D593+D650</f>
        <v>0</v>
      </c>
      <c r="E23" s="77">
        <f t="shared" si="8"/>
        <v>202.35600000000002</v>
      </c>
      <c r="F23" s="77">
        <f t="shared" si="8"/>
        <v>202.35600000000002</v>
      </c>
      <c r="G23" s="77">
        <f t="shared" si="8"/>
        <v>1920.3539999999998</v>
      </c>
      <c r="H23" s="77">
        <f t="shared" si="8"/>
        <v>0</v>
      </c>
      <c r="I23" s="77">
        <f t="shared" si="8"/>
        <v>1920.3539999999998</v>
      </c>
      <c r="J23" s="77">
        <f t="shared" si="8"/>
        <v>0</v>
      </c>
      <c r="K23" s="77">
        <f t="shared" si="8"/>
        <v>1920.3539999999998</v>
      </c>
      <c r="L23" s="77">
        <f t="shared" si="8"/>
        <v>2025.9739999999997</v>
      </c>
      <c r="M23" s="77">
        <f t="shared" si="8"/>
        <v>0</v>
      </c>
      <c r="N23" s="77">
        <f t="shared" si="8"/>
        <v>2025.9739999999997</v>
      </c>
      <c r="O23" s="77">
        <f t="shared" si="8"/>
        <v>2131.324</v>
      </c>
      <c r="P23" s="77">
        <f t="shared" si="8"/>
        <v>0</v>
      </c>
      <c r="Q23" s="77">
        <f t="shared" si="8"/>
        <v>2131.324</v>
      </c>
    </row>
    <row r="24" spans="2:17" ht="15.75">
      <c r="B24" s="17">
        <v>2220</v>
      </c>
      <c r="C24" s="19" t="s">
        <v>14</v>
      </c>
      <c r="D24" s="77">
        <f aca="true" t="shared" si="9" ref="D24:Q24">D81+D138+D309+D366+D423+D480+D537+D594+D651</f>
        <v>0</v>
      </c>
      <c r="E24" s="77">
        <f t="shared" si="9"/>
        <v>28.45</v>
      </c>
      <c r="F24" s="77">
        <f t="shared" si="9"/>
        <v>28.45</v>
      </c>
      <c r="G24" s="77">
        <f t="shared" si="9"/>
        <v>30.754</v>
      </c>
      <c r="H24" s="77">
        <f t="shared" si="9"/>
        <v>0</v>
      </c>
      <c r="I24" s="77">
        <f t="shared" si="9"/>
        <v>30.754</v>
      </c>
      <c r="J24" s="77">
        <f t="shared" si="9"/>
        <v>0</v>
      </c>
      <c r="K24" s="77">
        <f t="shared" si="9"/>
        <v>30.754</v>
      </c>
      <c r="L24" s="77">
        <f t="shared" si="9"/>
        <v>32.445</v>
      </c>
      <c r="M24" s="77">
        <f t="shared" si="9"/>
        <v>0</v>
      </c>
      <c r="N24" s="77">
        <f t="shared" si="9"/>
        <v>32.445</v>
      </c>
      <c r="O24" s="77">
        <f t="shared" si="9"/>
        <v>34.132</v>
      </c>
      <c r="P24" s="77">
        <f t="shared" si="9"/>
        <v>0</v>
      </c>
      <c r="Q24" s="77">
        <f t="shared" si="9"/>
        <v>34.132</v>
      </c>
    </row>
    <row r="25" spans="2:17" ht="15.75">
      <c r="B25" s="17">
        <v>2230</v>
      </c>
      <c r="C25" s="19" t="s">
        <v>15</v>
      </c>
      <c r="D25" s="77">
        <f aca="true" t="shared" si="10" ref="D25:Q25">D82+D139+D310+D367+D424+D481+D538+D595+D652</f>
        <v>0</v>
      </c>
      <c r="E25" s="77">
        <f t="shared" si="10"/>
        <v>20378.441</v>
      </c>
      <c r="F25" s="77">
        <f t="shared" si="10"/>
        <v>20378.441</v>
      </c>
      <c r="G25" s="77">
        <f t="shared" si="10"/>
        <v>23633.167</v>
      </c>
      <c r="H25" s="77">
        <f t="shared" si="10"/>
        <v>0</v>
      </c>
      <c r="I25" s="77">
        <f t="shared" si="10"/>
        <v>23633.167</v>
      </c>
      <c r="J25" s="77">
        <f t="shared" si="10"/>
        <v>0</v>
      </c>
      <c r="K25" s="77">
        <f t="shared" si="10"/>
        <v>23633.167</v>
      </c>
      <c r="L25" s="77">
        <f t="shared" si="10"/>
        <v>24932.992000000002</v>
      </c>
      <c r="M25" s="77">
        <f t="shared" si="10"/>
        <v>0</v>
      </c>
      <c r="N25" s="77">
        <f t="shared" si="10"/>
        <v>24932.992000000002</v>
      </c>
      <c r="O25" s="77">
        <f t="shared" si="10"/>
        <v>26229.506999999998</v>
      </c>
      <c r="P25" s="77">
        <f t="shared" si="10"/>
        <v>0</v>
      </c>
      <c r="Q25" s="77">
        <f t="shared" si="10"/>
        <v>26229.506999999998</v>
      </c>
    </row>
    <row r="26" spans="2:17" ht="15.75">
      <c r="B26" s="17">
        <v>2240</v>
      </c>
      <c r="C26" s="19" t="s">
        <v>16</v>
      </c>
      <c r="D26" s="77">
        <f aca="true" t="shared" si="11" ref="D26:Q26">D83+D140+D311+D368+D425+D482+D539+D596+D653</f>
        <v>0</v>
      </c>
      <c r="E26" s="77">
        <f t="shared" si="11"/>
        <v>721.063</v>
      </c>
      <c r="F26" s="77">
        <f t="shared" si="11"/>
        <v>721.063</v>
      </c>
      <c r="G26" s="77">
        <f t="shared" si="11"/>
        <v>6214.438</v>
      </c>
      <c r="H26" s="77">
        <f t="shared" si="11"/>
        <v>0</v>
      </c>
      <c r="I26" s="77">
        <f t="shared" si="11"/>
        <v>6214.438</v>
      </c>
      <c r="J26" s="77">
        <f t="shared" si="11"/>
        <v>0</v>
      </c>
      <c r="K26" s="77">
        <f t="shared" si="11"/>
        <v>6214.438</v>
      </c>
      <c r="L26" s="77">
        <f t="shared" si="11"/>
        <v>6556.231000000001</v>
      </c>
      <c r="M26" s="77">
        <f t="shared" si="11"/>
        <v>0</v>
      </c>
      <c r="N26" s="77">
        <f t="shared" si="11"/>
        <v>6556.231000000001</v>
      </c>
      <c r="O26" s="77">
        <f t="shared" si="11"/>
        <v>6897.155</v>
      </c>
      <c r="P26" s="77">
        <f t="shared" si="11"/>
        <v>0</v>
      </c>
      <c r="Q26" s="77">
        <f t="shared" si="11"/>
        <v>6897.155</v>
      </c>
    </row>
    <row r="27" spans="1:17" s="30" customFormat="1" ht="15.75">
      <c r="A27" s="15"/>
      <c r="B27" s="17">
        <v>2250</v>
      </c>
      <c r="C27" s="19" t="s">
        <v>17</v>
      </c>
      <c r="D27" s="77">
        <f aca="true" t="shared" si="12" ref="D27:Q27">D84+D141+D312+D369+D426+D483+D540+D597+D654</f>
        <v>0</v>
      </c>
      <c r="E27" s="77">
        <f t="shared" si="12"/>
        <v>6.075</v>
      </c>
      <c r="F27" s="77">
        <f t="shared" si="12"/>
        <v>6.075</v>
      </c>
      <c r="G27" s="77">
        <f t="shared" si="12"/>
        <v>16.2</v>
      </c>
      <c r="H27" s="77">
        <f t="shared" si="12"/>
        <v>0</v>
      </c>
      <c r="I27" s="77">
        <f t="shared" si="12"/>
        <v>16.2</v>
      </c>
      <c r="J27" s="77">
        <f t="shared" si="12"/>
        <v>0</v>
      </c>
      <c r="K27" s="77">
        <f t="shared" si="12"/>
        <v>16.2</v>
      </c>
      <c r="L27" s="77">
        <f t="shared" si="12"/>
        <v>17.091</v>
      </c>
      <c r="M27" s="77">
        <f t="shared" si="12"/>
        <v>0</v>
      </c>
      <c r="N27" s="77">
        <f t="shared" si="12"/>
        <v>17.091</v>
      </c>
      <c r="O27" s="77">
        <f t="shared" si="12"/>
        <v>17.98</v>
      </c>
      <c r="P27" s="77">
        <f t="shared" si="12"/>
        <v>0</v>
      </c>
      <c r="Q27" s="77">
        <f t="shared" si="12"/>
        <v>17.98</v>
      </c>
    </row>
    <row r="28" spans="1:17" s="30" customFormat="1" ht="15.75">
      <c r="A28" s="15"/>
      <c r="B28" s="17">
        <v>2260</v>
      </c>
      <c r="C28" s="19" t="s">
        <v>18</v>
      </c>
      <c r="D28" s="77">
        <f aca="true" t="shared" si="13" ref="D28:Q28">D85+D142+D313+D370+D427+D484+D541+D598+D655</f>
        <v>0</v>
      </c>
      <c r="E28" s="77">
        <f t="shared" si="13"/>
        <v>0</v>
      </c>
      <c r="F28" s="77">
        <f t="shared" si="13"/>
        <v>0</v>
      </c>
      <c r="G28" s="77">
        <f t="shared" si="13"/>
        <v>0</v>
      </c>
      <c r="H28" s="77">
        <f t="shared" si="13"/>
        <v>0</v>
      </c>
      <c r="I28" s="77">
        <f t="shared" si="13"/>
        <v>0</v>
      </c>
      <c r="J28" s="77">
        <f t="shared" si="13"/>
        <v>0</v>
      </c>
      <c r="K28" s="77">
        <f t="shared" si="13"/>
        <v>0</v>
      </c>
      <c r="L28" s="77">
        <f t="shared" si="13"/>
        <v>0</v>
      </c>
      <c r="M28" s="77">
        <f t="shared" si="13"/>
        <v>0</v>
      </c>
      <c r="N28" s="77">
        <f t="shared" si="13"/>
        <v>0</v>
      </c>
      <c r="O28" s="77">
        <f t="shared" si="13"/>
        <v>0</v>
      </c>
      <c r="P28" s="77">
        <f t="shared" si="13"/>
        <v>0</v>
      </c>
      <c r="Q28" s="77">
        <f t="shared" si="13"/>
        <v>0</v>
      </c>
    </row>
    <row r="29" spans="2:17" ht="15.75">
      <c r="B29" s="17">
        <v>2270</v>
      </c>
      <c r="C29" s="19" t="s">
        <v>19</v>
      </c>
      <c r="D29" s="77">
        <f aca="true" t="shared" si="14" ref="D29:Q29">D86+D143+D314+D371+D428+D485+D542+D599+D656</f>
        <v>10139.523000000001</v>
      </c>
      <c r="E29" s="77">
        <f t="shared" si="14"/>
        <v>15065.31</v>
      </c>
      <c r="F29" s="77">
        <f t="shared" si="14"/>
        <v>25204.833</v>
      </c>
      <c r="G29" s="77">
        <f t="shared" si="14"/>
        <v>26679.204999999998</v>
      </c>
      <c r="H29" s="77">
        <f t="shared" si="14"/>
        <v>16824.318</v>
      </c>
      <c r="I29" s="77">
        <f t="shared" si="14"/>
        <v>9854.886999999999</v>
      </c>
      <c r="J29" s="77">
        <f t="shared" si="14"/>
        <v>0</v>
      </c>
      <c r="K29" s="77">
        <f t="shared" si="14"/>
        <v>26679.204999999998</v>
      </c>
      <c r="L29" s="77">
        <f t="shared" si="14"/>
        <v>28514.734</v>
      </c>
      <c r="M29" s="77">
        <f t="shared" si="14"/>
        <v>0</v>
      </c>
      <c r="N29" s="77">
        <f t="shared" si="14"/>
        <v>28514.734</v>
      </c>
      <c r="O29" s="77">
        <f t="shared" si="14"/>
        <v>29997.5</v>
      </c>
      <c r="P29" s="77">
        <f t="shared" si="14"/>
        <v>0</v>
      </c>
      <c r="Q29" s="77">
        <f t="shared" si="14"/>
        <v>29997.5</v>
      </c>
    </row>
    <row r="30" spans="2:17" ht="15.75">
      <c r="B30" s="17">
        <v>2271</v>
      </c>
      <c r="C30" s="19" t="s">
        <v>20</v>
      </c>
      <c r="D30" s="77">
        <f aca="true" t="shared" si="15" ref="D30:Q30">D87+D144+D315+D372+D429+D486+D543+D600+D657</f>
        <v>3458.647</v>
      </c>
      <c r="E30" s="77">
        <f t="shared" si="15"/>
        <v>10284.353000000003</v>
      </c>
      <c r="F30" s="77">
        <f t="shared" si="15"/>
        <v>13743.000000000002</v>
      </c>
      <c r="G30" s="77">
        <f t="shared" si="15"/>
        <v>17499.77</v>
      </c>
      <c r="H30" s="77">
        <f t="shared" si="15"/>
        <v>11657.300000000001</v>
      </c>
      <c r="I30" s="77">
        <f t="shared" si="15"/>
        <v>5842.47</v>
      </c>
      <c r="J30" s="77">
        <f t="shared" si="15"/>
        <v>0</v>
      </c>
      <c r="K30" s="77">
        <f t="shared" si="15"/>
        <v>17499.77</v>
      </c>
      <c r="L30" s="77">
        <f t="shared" si="15"/>
        <v>18703.754</v>
      </c>
      <c r="M30" s="77">
        <f t="shared" si="15"/>
        <v>0</v>
      </c>
      <c r="N30" s="77">
        <f t="shared" si="15"/>
        <v>18703.754</v>
      </c>
      <c r="O30" s="77">
        <f t="shared" si="15"/>
        <v>19676.350000000002</v>
      </c>
      <c r="P30" s="77">
        <f t="shared" si="15"/>
        <v>0</v>
      </c>
      <c r="Q30" s="77">
        <f t="shared" si="15"/>
        <v>19676.350000000002</v>
      </c>
    </row>
    <row r="31" spans="2:17" ht="15.75">
      <c r="B31" s="17">
        <v>2272</v>
      </c>
      <c r="C31" s="19" t="s">
        <v>21</v>
      </c>
      <c r="D31" s="77">
        <f aca="true" t="shared" si="16" ref="D31:Q31">D88+D145+D316+D373+D430+D487+D544+D601+D658</f>
        <v>516.291</v>
      </c>
      <c r="E31" s="77">
        <f t="shared" si="16"/>
        <v>434.133</v>
      </c>
      <c r="F31" s="77">
        <f t="shared" si="16"/>
        <v>950.4240000000002</v>
      </c>
      <c r="G31" s="77">
        <f t="shared" si="16"/>
        <v>1213.2390000000003</v>
      </c>
      <c r="H31" s="77">
        <f t="shared" si="16"/>
        <v>585.3000000000001</v>
      </c>
      <c r="I31" s="77">
        <f t="shared" si="16"/>
        <v>627.9390000000001</v>
      </c>
      <c r="J31" s="77">
        <f t="shared" si="16"/>
        <v>0</v>
      </c>
      <c r="K31" s="77">
        <f t="shared" si="16"/>
        <v>1213.2390000000003</v>
      </c>
      <c r="L31" s="77">
        <f t="shared" si="16"/>
        <v>1296.709</v>
      </c>
      <c r="M31" s="77">
        <f t="shared" si="16"/>
        <v>0</v>
      </c>
      <c r="N31" s="77">
        <f t="shared" si="16"/>
        <v>1296.709</v>
      </c>
      <c r="O31" s="77">
        <f t="shared" si="16"/>
        <v>1364.137</v>
      </c>
      <c r="P31" s="77">
        <f t="shared" si="16"/>
        <v>0</v>
      </c>
      <c r="Q31" s="77">
        <f t="shared" si="16"/>
        <v>1364.137</v>
      </c>
    </row>
    <row r="32" spans="2:17" ht="15.75">
      <c r="B32" s="17">
        <v>2273</v>
      </c>
      <c r="C32" s="19" t="s">
        <v>22</v>
      </c>
      <c r="D32" s="77">
        <f aca="true" t="shared" si="17" ref="D32:Q32">D89+D146+D317+D374+D431+D488+D545+D602+D659</f>
        <v>5616.981000000001</v>
      </c>
      <c r="E32" s="77">
        <f t="shared" si="17"/>
        <v>4303.722</v>
      </c>
      <c r="F32" s="77">
        <f t="shared" si="17"/>
        <v>9920.702999999998</v>
      </c>
      <c r="G32" s="77">
        <f t="shared" si="17"/>
        <v>7230.964</v>
      </c>
      <c r="H32" s="77">
        <f t="shared" si="17"/>
        <v>3846.486</v>
      </c>
      <c r="I32" s="77">
        <f t="shared" si="17"/>
        <v>3384.478</v>
      </c>
      <c r="J32" s="77">
        <f t="shared" si="17"/>
        <v>0</v>
      </c>
      <c r="K32" s="77">
        <f t="shared" si="17"/>
        <v>7230.964</v>
      </c>
      <c r="L32" s="77">
        <f t="shared" si="17"/>
        <v>7728.455000000001</v>
      </c>
      <c r="M32" s="77">
        <f t="shared" si="17"/>
        <v>0</v>
      </c>
      <c r="N32" s="77">
        <f t="shared" si="17"/>
        <v>7728.455000000001</v>
      </c>
      <c r="O32" s="77">
        <f t="shared" si="17"/>
        <v>8130.335</v>
      </c>
      <c r="P32" s="77">
        <f t="shared" si="17"/>
        <v>0</v>
      </c>
      <c r="Q32" s="77">
        <f t="shared" si="17"/>
        <v>8130.335</v>
      </c>
    </row>
    <row r="33" spans="2:17" ht="15.75">
      <c r="B33" s="17">
        <v>2274</v>
      </c>
      <c r="C33" s="19" t="s">
        <v>23</v>
      </c>
      <c r="D33" s="77">
        <f aca="true" t="shared" si="18" ref="D33:Q33">D90+D147+D318+D375+D432+D489+D546+D603+D660</f>
        <v>547.604</v>
      </c>
      <c r="E33" s="77">
        <f t="shared" si="18"/>
        <v>43.102</v>
      </c>
      <c r="F33" s="77">
        <f t="shared" si="18"/>
        <v>590.706</v>
      </c>
      <c r="G33" s="77">
        <f t="shared" si="18"/>
        <v>735.232</v>
      </c>
      <c r="H33" s="77">
        <f t="shared" si="18"/>
        <v>735.232</v>
      </c>
      <c r="I33" s="77">
        <f t="shared" si="18"/>
        <v>0</v>
      </c>
      <c r="J33" s="77">
        <f t="shared" si="18"/>
        <v>0</v>
      </c>
      <c r="K33" s="77">
        <f t="shared" si="18"/>
        <v>735.232</v>
      </c>
      <c r="L33" s="77">
        <f t="shared" si="18"/>
        <v>785.816</v>
      </c>
      <c r="M33" s="77">
        <f t="shared" si="18"/>
        <v>0</v>
      </c>
      <c r="N33" s="77">
        <f t="shared" si="18"/>
        <v>785.816</v>
      </c>
      <c r="O33" s="77">
        <f t="shared" si="18"/>
        <v>826.678</v>
      </c>
      <c r="P33" s="77">
        <f t="shared" si="18"/>
        <v>0</v>
      </c>
      <c r="Q33" s="77">
        <f t="shared" si="18"/>
        <v>826.678</v>
      </c>
    </row>
    <row r="34" spans="2:17" ht="15.75">
      <c r="B34" s="17">
        <v>2275</v>
      </c>
      <c r="C34" s="19" t="s">
        <v>24</v>
      </c>
      <c r="D34" s="77">
        <f aca="true" t="shared" si="19" ref="D34:Q34">D91+D148+D319+D376+D433+D490+D547+D604+D661</f>
        <v>0</v>
      </c>
      <c r="E34" s="77">
        <f t="shared" si="19"/>
        <v>0</v>
      </c>
      <c r="F34" s="77">
        <f t="shared" si="19"/>
        <v>0</v>
      </c>
      <c r="G34" s="77">
        <f t="shared" si="19"/>
        <v>0</v>
      </c>
      <c r="H34" s="77">
        <f t="shared" si="19"/>
        <v>0</v>
      </c>
      <c r="I34" s="77">
        <f t="shared" si="19"/>
        <v>0</v>
      </c>
      <c r="J34" s="77">
        <f t="shared" si="19"/>
        <v>0</v>
      </c>
      <c r="K34" s="77">
        <f t="shared" si="19"/>
        <v>0</v>
      </c>
      <c r="L34" s="77">
        <f t="shared" si="19"/>
        <v>0</v>
      </c>
      <c r="M34" s="77">
        <f t="shared" si="19"/>
        <v>0</v>
      </c>
      <c r="N34" s="77">
        <f t="shared" si="19"/>
        <v>0</v>
      </c>
      <c r="O34" s="77">
        <f t="shared" si="19"/>
        <v>0</v>
      </c>
      <c r="P34" s="77">
        <f t="shared" si="19"/>
        <v>0</v>
      </c>
      <c r="Q34" s="77">
        <f t="shared" si="19"/>
        <v>0</v>
      </c>
    </row>
    <row r="35" spans="1:17" s="30" customFormat="1" ht="45">
      <c r="A35" s="15"/>
      <c r="B35" s="17">
        <v>2280</v>
      </c>
      <c r="C35" s="20" t="s">
        <v>25</v>
      </c>
      <c r="D35" s="77">
        <f aca="true" t="shared" si="20" ref="D35:Q35">D92+D149+D320+D377+D434+D491+D548+D605+D662</f>
        <v>0</v>
      </c>
      <c r="E35" s="77">
        <f t="shared" si="20"/>
        <v>0.34</v>
      </c>
      <c r="F35" s="77">
        <f t="shared" si="20"/>
        <v>0.34</v>
      </c>
      <c r="G35" s="77">
        <f t="shared" si="20"/>
        <v>40.907000000000004</v>
      </c>
      <c r="H35" s="77">
        <f t="shared" si="20"/>
        <v>0</v>
      </c>
      <c r="I35" s="77">
        <f t="shared" si="20"/>
        <v>40.907000000000004</v>
      </c>
      <c r="J35" s="77">
        <f t="shared" si="20"/>
        <v>0</v>
      </c>
      <c r="K35" s="77">
        <f t="shared" si="20"/>
        <v>40.907000000000004</v>
      </c>
      <c r="L35" s="77">
        <f t="shared" si="20"/>
        <v>43.157</v>
      </c>
      <c r="M35" s="77">
        <f t="shared" si="20"/>
        <v>0</v>
      </c>
      <c r="N35" s="77">
        <f t="shared" si="20"/>
        <v>43.157</v>
      </c>
      <c r="O35" s="77">
        <f t="shared" si="20"/>
        <v>45.4</v>
      </c>
      <c r="P35" s="77">
        <f t="shared" si="20"/>
        <v>0</v>
      </c>
      <c r="Q35" s="77">
        <f t="shared" si="20"/>
        <v>45.4</v>
      </c>
    </row>
    <row r="36" spans="1:17" s="30" customFormat="1" ht="45">
      <c r="A36" s="15"/>
      <c r="B36" s="17">
        <v>2281</v>
      </c>
      <c r="C36" s="20" t="s">
        <v>26</v>
      </c>
      <c r="D36" s="77">
        <f aca="true" t="shared" si="21" ref="D36:Q36">D93+D150+D321+D378+D435+D492+D549+D606+D663</f>
        <v>0</v>
      </c>
      <c r="E36" s="77">
        <f t="shared" si="21"/>
        <v>0</v>
      </c>
      <c r="F36" s="77">
        <f t="shared" si="21"/>
        <v>0</v>
      </c>
      <c r="G36" s="77">
        <f t="shared" si="21"/>
        <v>0</v>
      </c>
      <c r="H36" s="77">
        <f t="shared" si="21"/>
        <v>0</v>
      </c>
      <c r="I36" s="77">
        <f t="shared" si="21"/>
        <v>0</v>
      </c>
      <c r="J36" s="77">
        <f t="shared" si="21"/>
        <v>0</v>
      </c>
      <c r="K36" s="77">
        <f t="shared" si="21"/>
        <v>0</v>
      </c>
      <c r="L36" s="77">
        <f t="shared" si="21"/>
        <v>0</v>
      </c>
      <c r="M36" s="77">
        <f t="shared" si="21"/>
        <v>0</v>
      </c>
      <c r="N36" s="77">
        <f t="shared" si="21"/>
        <v>0</v>
      </c>
      <c r="O36" s="77">
        <f t="shared" si="21"/>
        <v>0</v>
      </c>
      <c r="P36" s="77">
        <f t="shared" si="21"/>
        <v>0</v>
      </c>
      <c r="Q36" s="77">
        <f t="shared" si="21"/>
        <v>0</v>
      </c>
    </row>
    <row r="37" spans="1:17" s="30" customFormat="1" ht="45">
      <c r="A37" s="15"/>
      <c r="B37" s="17">
        <v>2282</v>
      </c>
      <c r="C37" s="20" t="s">
        <v>27</v>
      </c>
      <c r="D37" s="77">
        <f aca="true" t="shared" si="22" ref="D37:Q37">D94+D151+D322+D379+D436+D493+D550+D607+D664</f>
        <v>0</v>
      </c>
      <c r="E37" s="77">
        <f t="shared" si="22"/>
        <v>0.34</v>
      </c>
      <c r="F37" s="77">
        <f t="shared" si="22"/>
        <v>0.34</v>
      </c>
      <c r="G37" s="77">
        <f t="shared" si="22"/>
        <v>40.907000000000004</v>
      </c>
      <c r="H37" s="77">
        <f t="shared" si="22"/>
        <v>0</v>
      </c>
      <c r="I37" s="77">
        <f t="shared" si="22"/>
        <v>40.907000000000004</v>
      </c>
      <c r="J37" s="77">
        <f t="shared" si="22"/>
        <v>0</v>
      </c>
      <c r="K37" s="77">
        <f t="shared" si="22"/>
        <v>40.907000000000004</v>
      </c>
      <c r="L37" s="77">
        <f t="shared" si="22"/>
        <v>43.157</v>
      </c>
      <c r="M37" s="77">
        <f t="shared" si="22"/>
        <v>0</v>
      </c>
      <c r="N37" s="77">
        <f t="shared" si="22"/>
        <v>43.157</v>
      </c>
      <c r="O37" s="77">
        <f t="shared" si="22"/>
        <v>45.4</v>
      </c>
      <c r="P37" s="77">
        <f t="shared" si="22"/>
        <v>0</v>
      </c>
      <c r="Q37" s="77">
        <f t="shared" si="22"/>
        <v>45.4</v>
      </c>
    </row>
    <row r="38" spans="1:17" s="29" customFormat="1" ht="15.75">
      <c r="A38" s="15"/>
      <c r="B38" s="16">
        <v>2400</v>
      </c>
      <c r="C38" s="18" t="s">
        <v>28</v>
      </c>
      <c r="D38" s="80">
        <f aca="true" t="shared" si="23" ref="D38:Q38">D95+D152+D323+D380+D437+D494+D551+D608+D665</f>
        <v>0</v>
      </c>
      <c r="E38" s="80">
        <f t="shared" si="23"/>
        <v>0</v>
      </c>
      <c r="F38" s="80">
        <f t="shared" si="23"/>
        <v>0</v>
      </c>
      <c r="G38" s="80">
        <f t="shared" si="23"/>
        <v>0</v>
      </c>
      <c r="H38" s="80">
        <f t="shared" si="23"/>
        <v>0</v>
      </c>
      <c r="I38" s="80">
        <f t="shared" si="23"/>
        <v>0</v>
      </c>
      <c r="J38" s="80">
        <f t="shared" si="23"/>
        <v>0</v>
      </c>
      <c r="K38" s="80">
        <f t="shared" si="23"/>
        <v>0</v>
      </c>
      <c r="L38" s="80">
        <f t="shared" si="23"/>
        <v>0</v>
      </c>
      <c r="M38" s="80">
        <f t="shared" si="23"/>
        <v>0</v>
      </c>
      <c r="N38" s="80">
        <f t="shared" si="23"/>
        <v>0</v>
      </c>
      <c r="O38" s="80">
        <f t="shared" si="23"/>
        <v>0</v>
      </c>
      <c r="P38" s="80">
        <f t="shared" si="23"/>
        <v>0</v>
      </c>
      <c r="Q38" s="80">
        <f t="shared" si="23"/>
        <v>0</v>
      </c>
    </row>
    <row r="39" spans="1:17" s="30" customFormat="1" ht="15.75">
      <c r="A39" s="15"/>
      <c r="B39" s="17">
        <v>2410</v>
      </c>
      <c r="C39" s="19" t="s">
        <v>29</v>
      </c>
      <c r="D39" s="77">
        <f aca="true" t="shared" si="24" ref="D39:Q39">D96+D153+D324+D381+D438+D495+D552+D609+D666</f>
        <v>0</v>
      </c>
      <c r="E39" s="77">
        <f t="shared" si="24"/>
        <v>0</v>
      </c>
      <c r="F39" s="77">
        <f t="shared" si="24"/>
        <v>0</v>
      </c>
      <c r="G39" s="77">
        <f t="shared" si="24"/>
        <v>0</v>
      </c>
      <c r="H39" s="77">
        <f t="shared" si="24"/>
        <v>0</v>
      </c>
      <c r="I39" s="77">
        <f t="shared" si="24"/>
        <v>0</v>
      </c>
      <c r="J39" s="77">
        <f t="shared" si="24"/>
        <v>0</v>
      </c>
      <c r="K39" s="77">
        <f t="shared" si="24"/>
        <v>0</v>
      </c>
      <c r="L39" s="77">
        <f t="shared" si="24"/>
        <v>0</v>
      </c>
      <c r="M39" s="77">
        <f t="shared" si="24"/>
        <v>0</v>
      </c>
      <c r="N39" s="77">
        <f t="shared" si="24"/>
        <v>0</v>
      </c>
      <c r="O39" s="77">
        <f t="shared" si="24"/>
        <v>0</v>
      </c>
      <c r="P39" s="77">
        <f t="shared" si="24"/>
        <v>0</v>
      </c>
      <c r="Q39" s="77">
        <f t="shared" si="24"/>
        <v>0</v>
      </c>
    </row>
    <row r="40" spans="1:17" s="30" customFormat="1" ht="15.75">
      <c r="A40" s="15"/>
      <c r="B40" s="17">
        <v>2420</v>
      </c>
      <c r="C40" s="19" t="s">
        <v>30</v>
      </c>
      <c r="D40" s="77">
        <f aca="true" t="shared" si="25" ref="D40:Q40">D97+D154+D325+D382+D439+D496+D553+D610+D667</f>
        <v>0</v>
      </c>
      <c r="E40" s="77">
        <f t="shared" si="25"/>
        <v>0</v>
      </c>
      <c r="F40" s="77">
        <f t="shared" si="25"/>
        <v>0</v>
      </c>
      <c r="G40" s="77">
        <f t="shared" si="25"/>
        <v>0</v>
      </c>
      <c r="H40" s="77">
        <f t="shared" si="25"/>
        <v>0</v>
      </c>
      <c r="I40" s="77">
        <f t="shared" si="25"/>
        <v>0</v>
      </c>
      <c r="J40" s="77">
        <f t="shared" si="25"/>
        <v>0</v>
      </c>
      <c r="K40" s="77">
        <f t="shared" si="25"/>
        <v>0</v>
      </c>
      <c r="L40" s="77">
        <f t="shared" si="25"/>
        <v>0</v>
      </c>
      <c r="M40" s="77">
        <f t="shared" si="25"/>
        <v>0</v>
      </c>
      <c r="N40" s="77">
        <f t="shared" si="25"/>
        <v>0</v>
      </c>
      <c r="O40" s="77">
        <f t="shared" si="25"/>
        <v>0</v>
      </c>
      <c r="P40" s="77">
        <f t="shared" si="25"/>
        <v>0</v>
      </c>
      <c r="Q40" s="77">
        <f t="shared" si="25"/>
        <v>0</v>
      </c>
    </row>
    <row r="41" spans="1:17" s="30" customFormat="1" ht="15.75">
      <c r="A41" s="15"/>
      <c r="B41" s="16">
        <v>2600</v>
      </c>
      <c r="C41" s="19" t="s">
        <v>31</v>
      </c>
      <c r="D41" s="77">
        <f aca="true" t="shared" si="26" ref="D41:Q41">D98+D155+D326+D383+D440+D497+D554+D611+D668</f>
        <v>0</v>
      </c>
      <c r="E41" s="77">
        <f t="shared" si="26"/>
        <v>0</v>
      </c>
      <c r="F41" s="77">
        <f t="shared" si="26"/>
        <v>0</v>
      </c>
      <c r="G41" s="77">
        <f t="shared" si="26"/>
        <v>0</v>
      </c>
      <c r="H41" s="77">
        <f t="shared" si="26"/>
        <v>0</v>
      </c>
      <c r="I41" s="77">
        <f t="shared" si="26"/>
        <v>0</v>
      </c>
      <c r="J41" s="77">
        <f t="shared" si="26"/>
        <v>0</v>
      </c>
      <c r="K41" s="77">
        <f t="shared" si="26"/>
        <v>0</v>
      </c>
      <c r="L41" s="77">
        <f t="shared" si="26"/>
        <v>0</v>
      </c>
      <c r="M41" s="77">
        <f t="shared" si="26"/>
        <v>0</v>
      </c>
      <c r="N41" s="77">
        <f t="shared" si="26"/>
        <v>0</v>
      </c>
      <c r="O41" s="77">
        <f t="shared" si="26"/>
        <v>0</v>
      </c>
      <c r="P41" s="77">
        <f t="shared" si="26"/>
        <v>0</v>
      </c>
      <c r="Q41" s="77">
        <f t="shared" si="26"/>
        <v>0</v>
      </c>
    </row>
    <row r="42" spans="2:17" ht="45">
      <c r="B42" s="17">
        <v>2610</v>
      </c>
      <c r="C42" s="20" t="s">
        <v>32</v>
      </c>
      <c r="D42" s="77">
        <f aca="true" t="shared" si="27" ref="D42:Q42">D99+D156+D327+D384+D441+D498+D555+D612+D669</f>
        <v>0</v>
      </c>
      <c r="E42" s="77">
        <f t="shared" si="27"/>
        <v>0</v>
      </c>
      <c r="F42" s="77">
        <f t="shared" si="27"/>
        <v>0</v>
      </c>
      <c r="G42" s="77">
        <f t="shared" si="27"/>
        <v>0</v>
      </c>
      <c r="H42" s="77">
        <f t="shared" si="27"/>
        <v>0</v>
      </c>
      <c r="I42" s="77">
        <f t="shared" si="27"/>
        <v>0</v>
      </c>
      <c r="J42" s="77">
        <f t="shared" si="27"/>
        <v>0</v>
      </c>
      <c r="K42" s="77">
        <f t="shared" si="27"/>
        <v>0</v>
      </c>
      <c r="L42" s="77">
        <f t="shared" si="27"/>
        <v>0</v>
      </c>
      <c r="M42" s="77">
        <f t="shared" si="27"/>
        <v>0</v>
      </c>
      <c r="N42" s="77">
        <f t="shared" si="27"/>
        <v>0</v>
      </c>
      <c r="O42" s="77">
        <f t="shared" si="27"/>
        <v>0</v>
      </c>
      <c r="P42" s="77">
        <f t="shared" si="27"/>
        <v>0</v>
      </c>
      <c r="Q42" s="77">
        <f t="shared" si="27"/>
        <v>0</v>
      </c>
    </row>
    <row r="43" spans="2:17" ht="30">
      <c r="B43" s="17">
        <v>2620</v>
      </c>
      <c r="C43" s="20" t="s">
        <v>33</v>
      </c>
      <c r="D43" s="77">
        <f aca="true" t="shared" si="28" ref="D43:Q43">D100+D157+D328+D385+D442+D499+D556+D613+D670</f>
        <v>0</v>
      </c>
      <c r="E43" s="77">
        <f t="shared" si="28"/>
        <v>0</v>
      </c>
      <c r="F43" s="77">
        <f t="shared" si="28"/>
        <v>0</v>
      </c>
      <c r="G43" s="77">
        <f t="shared" si="28"/>
        <v>0</v>
      </c>
      <c r="H43" s="77">
        <f t="shared" si="28"/>
        <v>0</v>
      </c>
      <c r="I43" s="77">
        <f t="shared" si="28"/>
        <v>0</v>
      </c>
      <c r="J43" s="77">
        <f t="shared" si="28"/>
        <v>0</v>
      </c>
      <c r="K43" s="77">
        <f t="shared" si="28"/>
        <v>0</v>
      </c>
      <c r="L43" s="77">
        <f t="shared" si="28"/>
        <v>0</v>
      </c>
      <c r="M43" s="77">
        <f t="shared" si="28"/>
        <v>0</v>
      </c>
      <c r="N43" s="77">
        <f t="shared" si="28"/>
        <v>0</v>
      </c>
      <c r="O43" s="77">
        <f t="shared" si="28"/>
        <v>0</v>
      </c>
      <c r="P43" s="77">
        <f t="shared" si="28"/>
        <v>0</v>
      </c>
      <c r="Q43" s="77">
        <f t="shared" si="28"/>
        <v>0</v>
      </c>
    </row>
    <row r="44" spans="2:17" ht="30">
      <c r="B44" s="17">
        <v>2630</v>
      </c>
      <c r="C44" s="20" t="s">
        <v>34</v>
      </c>
      <c r="D44" s="77">
        <f aca="true" t="shared" si="29" ref="D44:Q44">D101+D158+D329+D386+D443+D500+D557+D614+D671</f>
        <v>0</v>
      </c>
      <c r="E44" s="77">
        <f t="shared" si="29"/>
        <v>0</v>
      </c>
      <c r="F44" s="77">
        <f t="shared" si="29"/>
        <v>0</v>
      </c>
      <c r="G44" s="77">
        <f t="shared" si="29"/>
        <v>0</v>
      </c>
      <c r="H44" s="77">
        <f t="shared" si="29"/>
        <v>0</v>
      </c>
      <c r="I44" s="77">
        <f t="shared" si="29"/>
        <v>0</v>
      </c>
      <c r="J44" s="77">
        <f t="shared" si="29"/>
        <v>0</v>
      </c>
      <c r="K44" s="77">
        <f t="shared" si="29"/>
        <v>0</v>
      </c>
      <c r="L44" s="77">
        <f t="shared" si="29"/>
        <v>0</v>
      </c>
      <c r="M44" s="77">
        <f t="shared" si="29"/>
        <v>0</v>
      </c>
      <c r="N44" s="77">
        <f t="shared" si="29"/>
        <v>0</v>
      </c>
      <c r="O44" s="77">
        <f t="shared" si="29"/>
        <v>0</v>
      </c>
      <c r="P44" s="77">
        <f t="shared" si="29"/>
        <v>0</v>
      </c>
      <c r="Q44" s="77">
        <f t="shared" si="29"/>
        <v>0</v>
      </c>
    </row>
    <row r="45" spans="1:17" s="28" customFormat="1" ht="15.75">
      <c r="A45" s="15"/>
      <c r="B45" s="16">
        <v>2700</v>
      </c>
      <c r="C45" s="19" t="s">
        <v>35</v>
      </c>
      <c r="D45" s="77">
        <f aca="true" t="shared" si="30" ref="D45:Q45">D102+D159+D330+D387+D444+D501+D558+D615+D672</f>
        <v>0</v>
      </c>
      <c r="E45" s="77">
        <f t="shared" si="30"/>
        <v>74.30699999999999</v>
      </c>
      <c r="F45" s="77">
        <f t="shared" si="30"/>
        <v>74.30699999999999</v>
      </c>
      <c r="G45" s="77">
        <f t="shared" si="30"/>
        <v>62.442</v>
      </c>
      <c r="H45" s="77">
        <f t="shared" si="30"/>
        <v>0</v>
      </c>
      <c r="I45" s="77">
        <f t="shared" si="30"/>
        <v>62.442</v>
      </c>
      <c r="J45" s="77">
        <f t="shared" si="30"/>
        <v>0</v>
      </c>
      <c r="K45" s="77">
        <f t="shared" si="30"/>
        <v>62.442</v>
      </c>
      <c r="L45" s="77">
        <f t="shared" si="30"/>
        <v>65.876</v>
      </c>
      <c r="M45" s="77">
        <f t="shared" si="30"/>
        <v>0</v>
      </c>
      <c r="N45" s="77">
        <f t="shared" si="30"/>
        <v>65.876</v>
      </c>
      <c r="O45" s="77">
        <f t="shared" si="30"/>
        <v>69.301</v>
      </c>
      <c r="P45" s="77">
        <f t="shared" si="30"/>
        <v>0</v>
      </c>
      <c r="Q45" s="77">
        <f t="shared" si="30"/>
        <v>69.301</v>
      </c>
    </row>
    <row r="46" spans="1:17" s="29" customFormat="1" ht="15.75">
      <c r="A46" s="15"/>
      <c r="B46" s="17">
        <v>2710</v>
      </c>
      <c r="C46" s="19" t="s">
        <v>36</v>
      </c>
      <c r="D46" s="77">
        <f aca="true" t="shared" si="31" ref="D46:Q46">D103+D160+D331+D388+D445+D502+D559+D616+D673</f>
        <v>0</v>
      </c>
      <c r="E46" s="77">
        <f t="shared" si="31"/>
        <v>0</v>
      </c>
      <c r="F46" s="77">
        <f t="shared" si="31"/>
        <v>0</v>
      </c>
      <c r="G46" s="77">
        <f t="shared" si="31"/>
        <v>0</v>
      </c>
      <c r="H46" s="77">
        <f t="shared" si="31"/>
        <v>0</v>
      </c>
      <c r="I46" s="77">
        <f t="shared" si="31"/>
        <v>0</v>
      </c>
      <c r="J46" s="77">
        <f t="shared" si="31"/>
        <v>0</v>
      </c>
      <c r="K46" s="77">
        <f t="shared" si="31"/>
        <v>0</v>
      </c>
      <c r="L46" s="77">
        <f t="shared" si="31"/>
        <v>0</v>
      </c>
      <c r="M46" s="77">
        <f t="shared" si="31"/>
        <v>0</v>
      </c>
      <c r="N46" s="77">
        <f t="shared" si="31"/>
        <v>0</v>
      </c>
      <c r="O46" s="77">
        <f t="shared" si="31"/>
        <v>0</v>
      </c>
      <c r="P46" s="77">
        <f t="shared" si="31"/>
        <v>0</v>
      </c>
      <c r="Q46" s="77">
        <f t="shared" si="31"/>
        <v>0</v>
      </c>
    </row>
    <row r="47" spans="1:17" s="30" customFormat="1" ht="15.75">
      <c r="A47" s="15"/>
      <c r="B47" s="17">
        <v>2720</v>
      </c>
      <c r="C47" s="19" t="s">
        <v>37</v>
      </c>
      <c r="D47" s="77">
        <f aca="true" t="shared" si="32" ref="D47:Q47">D104+D161+D332+D389+D446+D503+D560+D617+D674</f>
        <v>0</v>
      </c>
      <c r="E47" s="77">
        <f t="shared" si="32"/>
        <v>0</v>
      </c>
      <c r="F47" s="77">
        <f t="shared" si="32"/>
        <v>0</v>
      </c>
      <c r="G47" s="77">
        <f t="shared" si="32"/>
        <v>0</v>
      </c>
      <c r="H47" s="77">
        <f t="shared" si="32"/>
        <v>0</v>
      </c>
      <c r="I47" s="77">
        <f t="shared" si="32"/>
        <v>0</v>
      </c>
      <c r="J47" s="77">
        <f t="shared" si="32"/>
        <v>0</v>
      </c>
      <c r="K47" s="77">
        <f t="shared" si="32"/>
        <v>0</v>
      </c>
      <c r="L47" s="77">
        <f t="shared" si="32"/>
        <v>0</v>
      </c>
      <c r="M47" s="77">
        <f t="shared" si="32"/>
        <v>0</v>
      </c>
      <c r="N47" s="77">
        <f t="shared" si="32"/>
        <v>0</v>
      </c>
      <c r="O47" s="77">
        <f t="shared" si="32"/>
        <v>0</v>
      </c>
      <c r="P47" s="77">
        <f t="shared" si="32"/>
        <v>0</v>
      </c>
      <c r="Q47" s="77">
        <f t="shared" si="32"/>
        <v>0</v>
      </c>
    </row>
    <row r="48" spans="1:17" s="30" customFormat="1" ht="15.75">
      <c r="A48" s="15"/>
      <c r="B48" s="17">
        <v>2730</v>
      </c>
      <c r="C48" s="19" t="s">
        <v>38</v>
      </c>
      <c r="D48" s="77">
        <f aca="true" t="shared" si="33" ref="D48:Q48">D105+D162+D333+D390+D447+D504+D561+D618+D675</f>
        <v>0</v>
      </c>
      <c r="E48" s="77">
        <f t="shared" si="33"/>
        <v>74.30699999999999</v>
      </c>
      <c r="F48" s="77">
        <f t="shared" si="33"/>
        <v>74.30699999999999</v>
      </c>
      <c r="G48" s="77">
        <f t="shared" si="33"/>
        <v>62.442</v>
      </c>
      <c r="H48" s="77">
        <f t="shared" si="33"/>
        <v>0</v>
      </c>
      <c r="I48" s="77">
        <f t="shared" si="33"/>
        <v>62.442</v>
      </c>
      <c r="J48" s="77">
        <f t="shared" si="33"/>
        <v>0</v>
      </c>
      <c r="K48" s="77">
        <f t="shared" si="33"/>
        <v>62.442</v>
      </c>
      <c r="L48" s="77">
        <f t="shared" si="33"/>
        <v>65.876</v>
      </c>
      <c r="M48" s="77">
        <f t="shared" si="33"/>
        <v>0</v>
      </c>
      <c r="N48" s="77">
        <f t="shared" si="33"/>
        <v>65.876</v>
      </c>
      <c r="O48" s="77">
        <f t="shared" si="33"/>
        <v>69.301</v>
      </c>
      <c r="P48" s="77">
        <f t="shared" si="33"/>
        <v>0</v>
      </c>
      <c r="Q48" s="77">
        <f t="shared" si="33"/>
        <v>69.301</v>
      </c>
    </row>
    <row r="49" spans="1:17" s="30" customFormat="1" ht="15.75">
      <c r="A49" s="15"/>
      <c r="B49" s="16">
        <v>2800</v>
      </c>
      <c r="C49" s="18" t="s">
        <v>39</v>
      </c>
      <c r="D49" s="80">
        <f aca="true" t="shared" si="34" ref="D49:Q49">D106+D163+D334+D391+D448+D505+D562+D619+D676</f>
        <v>0</v>
      </c>
      <c r="E49" s="80">
        <f t="shared" si="34"/>
        <v>17.247</v>
      </c>
      <c r="F49" s="80">
        <f t="shared" si="34"/>
        <v>17.247</v>
      </c>
      <c r="G49" s="80">
        <f t="shared" si="34"/>
        <v>40.891999999999996</v>
      </c>
      <c r="H49" s="80">
        <f t="shared" si="34"/>
        <v>0</v>
      </c>
      <c r="I49" s="80">
        <f t="shared" si="34"/>
        <v>40.891999999999996</v>
      </c>
      <c r="J49" s="80">
        <f t="shared" si="34"/>
        <v>0</v>
      </c>
      <c r="K49" s="80">
        <f t="shared" si="34"/>
        <v>40.891999999999996</v>
      </c>
      <c r="L49" s="80">
        <f t="shared" si="34"/>
        <v>43.141000000000005</v>
      </c>
      <c r="M49" s="80">
        <f t="shared" si="34"/>
        <v>0</v>
      </c>
      <c r="N49" s="80">
        <f t="shared" si="34"/>
        <v>43.141000000000005</v>
      </c>
      <c r="O49" s="80">
        <f t="shared" si="34"/>
        <v>45.385</v>
      </c>
      <c r="P49" s="80">
        <f t="shared" si="34"/>
        <v>0</v>
      </c>
      <c r="Q49" s="80">
        <f t="shared" si="34"/>
        <v>45.385</v>
      </c>
    </row>
    <row r="50" spans="1:17" s="30" customFormat="1" ht="15.75">
      <c r="A50" s="15"/>
      <c r="B50" s="16">
        <v>2900</v>
      </c>
      <c r="C50" s="18" t="s">
        <v>40</v>
      </c>
      <c r="D50" s="80">
        <f aca="true" t="shared" si="35" ref="D50:Q50">D107+D164+D335+D392+D449+D506+D563+D620+D677</f>
        <v>0</v>
      </c>
      <c r="E50" s="80">
        <f t="shared" si="35"/>
        <v>0</v>
      </c>
      <c r="F50" s="80">
        <f t="shared" si="35"/>
        <v>0</v>
      </c>
      <c r="G50" s="80">
        <f t="shared" si="35"/>
        <v>0</v>
      </c>
      <c r="H50" s="80">
        <f t="shared" si="35"/>
        <v>0</v>
      </c>
      <c r="I50" s="80">
        <f t="shared" si="35"/>
        <v>0</v>
      </c>
      <c r="J50" s="80">
        <f t="shared" si="35"/>
        <v>0</v>
      </c>
      <c r="K50" s="80">
        <f t="shared" si="35"/>
        <v>0</v>
      </c>
      <c r="L50" s="80">
        <f t="shared" si="35"/>
        <v>0</v>
      </c>
      <c r="M50" s="80">
        <f t="shared" si="35"/>
        <v>0</v>
      </c>
      <c r="N50" s="80">
        <f t="shared" si="35"/>
        <v>0</v>
      </c>
      <c r="O50" s="80">
        <f t="shared" si="35"/>
        <v>0</v>
      </c>
      <c r="P50" s="80">
        <f t="shared" si="35"/>
        <v>0</v>
      </c>
      <c r="Q50" s="80">
        <f t="shared" si="35"/>
        <v>0</v>
      </c>
    </row>
    <row r="51" spans="2:17" ht="15.75">
      <c r="B51" s="16">
        <v>3000</v>
      </c>
      <c r="C51" s="18" t="s">
        <v>41</v>
      </c>
      <c r="D51" s="81">
        <f aca="true" t="shared" si="36" ref="D51:Q51">D108+D165+D336+D393+D450+D507+D564+D621+D678</f>
        <v>0</v>
      </c>
      <c r="E51" s="81">
        <f t="shared" si="36"/>
        <v>0</v>
      </c>
      <c r="F51" s="81">
        <f t="shared" si="36"/>
        <v>0</v>
      </c>
      <c r="G51" s="81">
        <f t="shared" si="36"/>
        <v>0</v>
      </c>
      <c r="H51" s="81">
        <f t="shared" si="36"/>
        <v>0</v>
      </c>
      <c r="I51" s="81">
        <f t="shared" si="36"/>
        <v>0</v>
      </c>
      <c r="J51" s="81">
        <f t="shared" si="36"/>
        <v>2300.5</v>
      </c>
      <c r="K51" s="81">
        <f t="shared" si="36"/>
        <v>2300.5</v>
      </c>
      <c r="L51" s="81">
        <f t="shared" si="36"/>
        <v>0</v>
      </c>
      <c r="M51" s="81">
        <f t="shared" si="36"/>
        <v>2427.0280000000002</v>
      </c>
      <c r="N51" s="81">
        <f t="shared" si="36"/>
        <v>2427.0280000000002</v>
      </c>
      <c r="O51" s="81">
        <f t="shared" si="36"/>
        <v>0</v>
      </c>
      <c r="P51" s="81">
        <f t="shared" si="36"/>
        <v>2553.2329999999997</v>
      </c>
      <c r="Q51" s="81">
        <f t="shared" si="36"/>
        <v>2553.2329999999997</v>
      </c>
    </row>
    <row r="52" spans="1:17" s="30" customFormat="1" ht="15.75">
      <c r="A52" s="15"/>
      <c r="B52" s="16">
        <v>3100</v>
      </c>
      <c r="C52" s="18" t="s">
        <v>42</v>
      </c>
      <c r="D52" s="80">
        <f aca="true" t="shared" si="37" ref="D52:Q52">D109+D166+D337+D394+D451+D508+D565+D622+D679</f>
        <v>0</v>
      </c>
      <c r="E52" s="80">
        <f t="shared" si="37"/>
        <v>0</v>
      </c>
      <c r="F52" s="80">
        <f t="shared" si="37"/>
        <v>0</v>
      </c>
      <c r="G52" s="80">
        <f t="shared" si="37"/>
        <v>0</v>
      </c>
      <c r="H52" s="80">
        <f t="shared" si="37"/>
        <v>0</v>
      </c>
      <c r="I52" s="80">
        <f t="shared" si="37"/>
        <v>0</v>
      </c>
      <c r="J52" s="80">
        <f t="shared" si="37"/>
        <v>2300.5</v>
      </c>
      <c r="K52" s="80">
        <f t="shared" si="37"/>
        <v>2300.5</v>
      </c>
      <c r="L52" s="80">
        <f t="shared" si="37"/>
        <v>0</v>
      </c>
      <c r="M52" s="80">
        <f t="shared" si="37"/>
        <v>2427.0280000000002</v>
      </c>
      <c r="N52" s="80">
        <f t="shared" si="37"/>
        <v>2427.0280000000002</v>
      </c>
      <c r="O52" s="80">
        <f t="shared" si="37"/>
        <v>0</v>
      </c>
      <c r="P52" s="80">
        <f t="shared" si="37"/>
        <v>2553.2329999999997</v>
      </c>
      <c r="Q52" s="80">
        <f t="shared" si="37"/>
        <v>2553.2329999999997</v>
      </c>
    </row>
    <row r="53" spans="2:17" ht="30">
      <c r="B53" s="17">
        <v>3110</v>
      </c>
      <c r="C53" s="20" t="s">
        <v>43</v>
      </c>
      <c r="D53" s="77">
        <f aca="true" t="shared" si="38" ref="D53:Q53">D110+D167+D338+D395+D452+D509+D566+D623+D680</f>
        <v>0</v>
      </c>
      <c r="E53" s="77">
        <f t="shared" si="38"/>
        <v>0</v>
      </c>
      <c r="F53" s="77">
        <f t="shared" si="38"/>
        <v>0</v>
      </c>
      <c r="G53" s="77">
        <f t="shared" si="38"/>
        <v>0</v>
      </c>
      <c r="H53" s="77">
        <f t="shared" si="38"/>
        <v>0</v>
      </c>
      <c r="I53" s="77">
        <f t="shared" si="38"/>
        <v>0</v>
      </c>
      <c r="J53" s="77">
        <f t="shared" si="38"/>
        <v>2300.5</v>
      </c>
      <c r="K53" s="77">
        <f t="shared" si="38"/>
        <v>2300.5</v>
      </c>
      <c r="L53" s="77">
        <f t="shared" si="38"/>
        <v>0</v>
      </c>
      <c r="M53" s="77">
        <f t="shared" si="38"/>
        <v>2427.0280000000002</v>
      </c>
      <c r="N53" s="77">
        <f t="shared" si="38"/>
        <v>2427.0280000000002</v>
      </c>
      <c r="O53" s="77">
        <f t="shared" si="38"/>
        <v>0</v>
      </c>
      <c r="P53" s="77">
        <f t="shared" si="38"/>
        <v>2553.2329999999997</v>
      </c>
      <c r="Q53" s="77">
        <f t="shared" si="38"/>
        <v>2553.2329999999997</v>
      </c>
    </row>
    <row r="54" spans="2:17" ht="30">
      <c r="B54" s="17">
        <v>3120</v>
      </c>
      <c r="C54" s="20" t="s">
        <v>44</v>
      </c>
      <c r="D54" s="77">
        <f aca="true" t="shared" si="39" ref="D54:Q54">D111+D168+D339+D396+D453+D510+D567+D624+D681</f>
        <v>0</v>
      </c>
      <c r="E54" s="77">
        <f t="shared" si="39"/>
        <v>0</v>
      </c>
      <c r="F54" s="77">
        <f t="shared" si="39"/>
        <v>0</v>
      </c>
      <c r="G54" s="77">
        <f t="shared" si="39"/>
        <v>0</v>
      </c>
      <c r="H54" s="77">
        <f t="shared" si="39"/>
        <v>0</v>
      </c>
      <c r="I54" s="77">
        <f t="shared" si="39"/>
        <v>0</v>
      </c>
      <c r="J54" s="77">
        <f t="shared" si="39"/>
        <v>0</v>
      </c>
      <c r="K54" s="77">
        <f t="shared" si="39"/>
        <v>0</v>
      </c>
      <c r="L54" s="77">
        <f t="shared" si="39"/>
        <v>0</v>
      </c>
      <c r="M54" s="77">
        <f t="shared" si="39"/>
        <v>0</v>
      </c>
      <c r="N54" s="77">
        <f t="shared" si="39"/>
        <v>0</v>
      </c>
      <c r="O54" s="77">
        <f t="shared" si="39"/>
        <v>0</v>
      </c>
      <c r="P54" s="77">
        <f t="shared" si="39"/>
        <v>0</v>
      </c>
      <c r="Q54" s="77">
        <f t="shared" si="39"/>
        <v>0</v>
      </c>
    </row>
    <row r="55" spans="2:17" ht="15.75" hidden="1">
      <c r="B55" s="17">
        <v>3121</v>
      </c>
      <c r="C55" s="20" t="s">
        <v>45</v>
      </c>
      <c r="D55" s="77">
        <f aca="true" t="shared" si="40" ref="D55:Q55">D112+D169+D340+D397+D454+D511+D568+D625+D682</f>
        <v>0</v>
      </c>
      <c r="E55" s="77">
        <f t="shared" si="40"/>
        <v>0</v>
      </c>
      <c r="F55" s="77">
        <f t="shared" si="40"/>
        <v>0</v>
      </c>
      <c r="G55" s="77">
        <f t="shared" si="40"/>
        <v>0</v>
      </c>
      <c r="H55" s="77">
        <f t="shared" si="40"/>
        <v>0</v>
      </c>
      <c r="I55" s="77">
        <f t="shared" si="40"/>
        <v>0</v>
      </c>
      <c r="J55" s="77">
        <f t="shared" si="40"/>
        <v>0</v>
      </c>
      <c r="K55" s="77">
        <f t="shared" si="40"/>
        <v>0</v>
      </c>
      <c r="L55" s="77">
        <f t="shared" si="40"/>
        <v>0</v>
      </c>
      <c r="M55" s="77">
        <f t="shared" si="40"/>
        <v>0</v>
      </c>
      <c r="N55" s="77">
        <f t="shared" si="40"/>
        <v>0</v>
      </c>
      <c r="O55" s="77">
        <f t="shared" si="40"/>
        <v>0</v>
      </c>
      <c r="P55" s="77">
        <f t="shared" si="40"/>
        <v>0</v>
      </c>
      <c r="Q55" s="77">
        <f t="shared" si="40"/>
        <v>0</v>
      </c>
    </row>
    <row r="56" spans="2:17" ht="30" hidden="1">
      <c r="B56" s="17">
        <v>3122</v>
      </c>
      <c r="C56" s="20" t="s">
        <v>46</v>
      </c>
      <c r="D56" s="77">
        <f aca="true" t="shared" si="41" ref="D56:Q56">D113+D170+D341+D398+D455+D512+D569+D626+D683</f>
        <v>0</v>
      </c>
      <c r="E56" s="77">
        <f t="shared" si="41"/>
        <v>0</v>
      </c>
      <c r="F56" s="77">
        <f t="shared" si="41"/>
        <v>0</v>
      </c>
      <c r="G56" s="77">
        <f t="shared" si="41"/>
        <v>0</v>
      </c>
      <c r="H56" s="77">
        <f t="shared" si="41"/>
        <v>0</v>
      </c>
      <c r="I56" s="77">
        <f t="shared" si="41"/>
        <v>0</v>
      </c>
      <c r="J56" s="77">
        <f t="shared" si="41"/>
        <v>0</v>
      </c>
      <c r="K56" s="77">
        <f t="shared" si="41"/>
        <v>0</v>
      </c>
      <c r="L56" s="77">
        <f t="shared" si="41"/>
        <v>0</v>
      </c>
      <c r="M56" s="77">
        <f t="shared" si="41"/>
        <v>0</v>
      </c>
      <c r="N56" s="77">
        <f t="shared" si="41"/>
        <v>0</v>
      </c>
      <c r="O56" s="77">
        <f t="shared" si="41"/>
        <v>0</v>
      </c>
      <c r="P56" s="77">
        <f t="shared" si="41"/>
        <v>0</v>
      </c>
      <c r="Q56" s="77">
        <f t="shared" si="41"/>
        <v>0</v>
      </c>
    </row>
    <row r="57" spans="2:17" ht="15.75" hidden="1">
      <c r="B57" s="17">
        <v>3130</v>
      </c>
      <c r="C57" s="20" t="s">
        <v>47</v>
      </c>
      <c r="D57" s="77">
        <f aca="true" t="shared" si="42" ref="D57:Q57">D114+D171+D342+D399+D456+D513+D570+D627+D684</f>
        <v>0</v>
      </c>
      <c r="E57" s="77">
        <f t="shared" si="42"/>
        <v>0</v>
      </c>
      <c r="F57" s="77">
        <f t="shared" si="42"/>
        <v>0</v>
      </c>
      <c r="G57" s="77">
        <f t="shared" si="42"/>
        <v>0</v>
      </c>
      <c r="H57" s="77">
        <f t="shared" si="42"/>
        <v>0</v>
      </c>
      <c r="I57" s="77">
        <f t="shared" si="42"/>
        <v>0</v>
      </c>
      <c r="J57" s="77">
        <f t="shared" si="42"/>
        <v>0</v>
      </c>
      <c r="K57" s="77">
        <f t="shared" si="42"/>
        <v>0</v>
      </c>
      <c r="L57" s="77">
        <f t="shared" si="42"/>
        <v>0</v>
      </c>
      <c r="M57" s="77">
        <f t="shared" si="42"/>
        <v>0</v>
      </c>
      <c r="N57" s="77">
        <f t="shared" si="42"/>
        <v>0</v>
      </c>
      <c r="O57" s="77">
        <f t="shared" si="42"/>
        <v>0</v>
      </c>
      <c r="P57" s="77">
        <f t="shared" si="42"/>
        <v>0</v>
      </c>
      <c r="Q57" s="77">
        <f t="shared" si="42"/>
        <v>0</v>
      </c>
    </row>
    <row r="58" spans="2:17" ht="30" hidden="1">
      <c r="B58" s="17">
        <v>3131</v>
      </c>
      <c r="C58" s="20" t="s">
        <v>48</v>
      </c>
      <c r="D58" s="77">
        <f aca="true" t="shared" si="43" ref="D58:Q58">D115+D172+D343+D400+D457+D514+D571+D628+D685</f>
        <v>0</v>
      </c>
      <c r="E58" s="77">
        <f t="shared" si="43"/>
        <v>0</v>
      </c>
      <c r="F58" s="77">
        <f t="shared" si="43"/>
        <v>0</v>
      </c>
      <c r="G58" s="77">
        <f t="shared" si="43"/>
        <v>0</v>
      </c>
      <c r="H58" s="77">
        <f t="shared" si="43"/>
        <v>0</v>
      </c>
      <c r="I58" s="77">
        <f t="shared" si="43"/>
        <v>0</v>
      </c>
      <c r="J58" s="77">
        <f t="shared" si="43"/>
        <v>0</v>
      </c>
      <c r="K58" s="77">
        <f t="shared" si="43"/>
        <v>0</v>
      </c>
      <c r="L58" s="77">
        <f t="shared" si="43"/>
        <v>0</v>
      </c>
      <c r="M58" s="77">
        <f t="shared" si="43"/>
        <v>0</v>
      </c>
      <c r="N58" s="77">
        <f t="shared" si="43"/>
        <v>0</v>
      </c>
      <c r="O58" s="77">
        <f t="shared" si="43"/>
        <v>0</v>
      </c>
      <c r="P58" s="77">
        <f t="shared" si="43"/>
        <v>0</v>
      </c>
      <c r="Q58" s="77">
        <f t="shared" si="43"/>
        <v>0</v>
      </c>
    </row>
    <row r="59" spans="1:17" s="29" customFormat="1" ht="15.75" hidden="1">
      <c r="A59" s="15"/>
      <c r="B59" s="17">
        <v>3132</v>
      </c>
      <c r="C59" s="20" t="s">
        <v>49</v>
      </c>
      <c r="D59" s="77">
        <f aca="true" t="shared" si="44" ref="D59:Q59">D116+D173+D344+D401+D458+D515+D572+D629+D686</f>
        <v>0</v>
      </c>
      <c r="E59" s="77">
        <f t="shared" si="44"/>
        <v>0</v>
      </c>
      <c r="F59" s="77">
        <f t="shared" si="44"/>
        <v>0</v>
      </c>
      <c r="G59" s="77">
        <f t="shared" si="44"/>
        <v>0</v>
      </c>
      <c r="H59" s="77">
        <f t="shared" si="44"/>
        <v>0</v>
      </c>
      <c r="I59" s="77">
        <f t="shared" si="44"/>
        <v>0</v>
      </c>
      <c r="J59" s="77">
        <f t="shared" si="44"/>
        <v>0</v>
      </c>
      <c r="K59" s="77">
        <f t="shared" si="44"/>
        <v>0</v>
      </c>
      <c r="L59" s="77">
        <f t="shared" si="44"/>
        <v>0</v>
      </c>
      <c r="M59" s="77">
        <f t="shared" si="44"/>
        <v>0</v>
      </c>
      <c r="N59" s="77">
        <f t="shared" si="44"/>
        <v>0</v>
      </c>
      <c r="O59" s="77">
        <f t="shared" si="44"/>
        <v>0</v>
      </c>
      <c r="P59" s="77">
        <f t="shared" si="44"/>
        <v>0</v>
      </c>
      <c r="Q59" s="77">
        <f t="shared" si="44"/>
        <v>0</v>
      </c>
    </row>
    <row r="60" spans="1:17" s="29" customFormat="1" ht="15.75" hidden="1">
      <c r="A60" s="15"/>
      <c r="B60" s="17">
        <v>3140</v>
      </c>
      <c r="C60" s="20" t="s">
        <v>50</v>
      </c>
      <c r="D60" s="77">
        <f aca="true" t="shared" si="45" ref="D60:Q60">D117+D174+D345+D402+D459+D516+D573+D630+D687</f>
        <v>0</v>
      </c>
      <c r="E60" s="77">
        <f t="shared" si="45"/>
        <v>0</v>
      </c>
      <c r="F60" s="77">
        <f t="shared" si="45"/>
        <v>0</v>
      </c>
      <c r="G60" s="77">
        <f t="shared" si="45"/>
        <v>0</v>
      </c>
      <c r="H60" s="77">
        <f t="shared" si="45"/>
        <v>0</v>
      </c>
      <c r="I60" s="77">
        <f t="shared" si="45"/>
        <v>0</v>
      </c>
      <c r="J60" s="77">
        <f t="shared" si="45"/>
        <v>0</v>
      </c>
      <c r="K60" s="77">
        <f t="shared" si="45"/>
        <v>0</v>
      </c>
      <c r="L60" s="77">
        <f t="shared" si="45"/>
        <v>0</v>
      </c>
      <c r="M60" s="77">
        <f t="shared" si="45"/>
        <v>0</v>
      </c>
      <c r="N60" s="77">
        <f t="shared" si="45"/>
        <v>0</v>
      </c>
      <c r="O60" s="77">
        <f t="shared" si="45"/>
        <v>0</v>
      </c>
      <c r="P60" s="77">
        <f t="shared" si="45"/>
        <v>0</v>
      </c>
      <c r="Q60" s="77">
        <f t="shared" si="45"/>
        <v>0</v>
      </c>
    </row>
    <row r="61" spans="1:17" s="29" customFormat="1" ht="30" hidden="1">
      <c r="A61" s="15"/>
      <c r="B61" s="17">
        <v>3141</v>
      </c>
      <c r="C61" s="20" t="s">
        <v>51</v>
      </c>
      <c r="D61" s="77">
        <f aca="true" t="shared" si="46" ref="D61:Q61">D118+D175+D346+D403+D460+D517+D574+D631+D688</f>
        <v>0</v>
      </c>
      <c r="E61" s="77">
        <f t="shared" si="46"/>
        <v>0</v>
      </c>
      <c r="F61" s="77">
        <f t="shared" si="46"/>
        <v>0</v>
      </c>
      <c r="G61" s="77">
        <f t="shared" si="46"/>
        <v>0</v>
      </c>
      <c r="H61" s="77">
        <f t="shared" si="46"/>
        <v>0</v>
      </c>
      <c r="I61" s="77">
        <f t="shared" si="46"/>
        <v>0</v>
      </c>
      <c r="J61" s="77">
        <f t="shared" si="46"/>
        <v>0</v>
      </c>
      <c r="K61" s="77">
        <f t="shared" si="46"/>
        <v>0</v>
      </c>
      <c r="L61" s="77">
        <f t="shared" si="46"/>
        <v>0</v>
      </c>
      <c r="M61" s="77">
        <f t="shared" si="46"/>
        <v>0</v>
      </c>
      <c r="N61" s="77">
        <f t="shared" si="46"/>
        <v>0</v>
      </c>
      <c r="O61" s="77">
        <f t="shared" si="46"/>
        <v>0</v>
      </c>
      <c r="P61" s="77">
        <f t="shared" si="46"/>
        <v>0</v>
      </c>
      <c r="Q61" s="77">
        <f t="shared" si="46"/>
        <v>0</v>
      </c>
    </row>
    <row r="62" spans="1:17" s="29" customFormat="1" ht="15.75" hidden="1">
      <c r="A62" s="15"/>
      <c r="B62" s="17">
        <v>3142</v>
      </c>
      <c r="C62" s="20" t="s">
        <v>52</v>
      </c>
      <c r="D62" s="77">
        <f aca="true" t="shared" si="47" ref="D62:Q62">D119+D176+D347+D404+D461+D518+D575+D632+D689</f>
        <v>0</v>
      </c>
      <c r="E62" s="77">
        <f t="shared" si="47"/>
        <v>0</v>
      </c>
      <c r="F62" s="77">
        <f t="shared" si="47"/>
        <v>0</v>
      </c>
      <c r="G62" s="77">
        <f t="shared" si="47"/>
        <v>0</v>
      </c>
      <c r="H62" s="77">
        <f t="shared" si="47"/>
        <v>0</v>
      </c>
      <c r="I62" s="77">
        <f t="shared" si="47"/>
        <v>0</v>
      </c>
      <c r="J62" s="77">
        <f t="shared" si="47"/>
        <v>0</v>
      </c>
      <c r="K62" s="77">
        <f t="shared" si="47"/>
        <v>0</v>
      </c>
      <c r="L62" s="77">
        <f t="shared" si="47"/>
        <v>0</v>
      </c>
      <c r="M62" s="77">
        <f t="shared" si="47"/>
        <v>0</v>
      </c>
      <c r="N62" s="77">
        <f t="shared" si="47"/>
        <v>0</v>
      </c>
      <c r="O62" s="77">
        <f t="shared" si="47"/>
        <v>0</v>
      </c>
      <c r="P62" s="77">
        <f t="shared" si="47"/>
        <v>0</v>
      </c>
      <c r="Q62" s="77">
        <f t="shared" si="47"/>
        <v>0</v>
      </c>
    </row>
    <row r="63" spans="2:17" ht="30" hidden="1">
      <c r="B63" s="17">
        <v>3143</v>
      </c>
      <c r="C63" s="20" t="s">
        <v>53</v>
      </c>
      <c r="D63" s="77">
        <f aca="true" t="shared" si="48" ref="D63:Q63">D120+D177+D348+D405+D462+D519+D576+D633+D690</f>
        <v>0</v>
      </c>
      <c r="E63" s="77">
        <f t="shared" si="48"/>
        <v>0</v>
      </c>
      <c r="F63" s="77">
        <f t="shared" si="48"/>
        <v>0</v>
      </c>
      <c r="G63" s="77">
        <f t="shared" si="48"/>
        <v>0</v>
      </c>
      <c r="H63" s="77">
        <f t="shared" si="48"/>
        <v>0</v>
      </c>
      <c r="I63" s="77">
        <f t="shared" si="48"/>
        <v>0</v>
      </c>
      <c r="J63" s="77">
        <f t="shared" si="48"/>
        <v>0</v>
      </c>
      <c r="K63" s="77">
        <f t="shared" si="48"/>
        <v>0</v>
      </c>
      <c r="L63" s="77">
        <f t="shared" si="48"/>
        <v>0</v>
      </c>
      <c r="M63" s="77">
        <f t="shared" si="48"/>
        <v>0</v>
      </c>
      <c r="N63" s="77">
        <f t="shared" si="48"/>
        <v>0</v>
      </c>
      <c r="O63" s="77">
        <f t="shared" si="48"/>
        <v>0</v>
      </c>
      <c r="P63" s="77">
        <f t="shared" si="48"/>
        <v>0</v>
      </c>
      <c r="Q63" s="77">
        <f t="shared" si="48"/>
        <v>0</v>
      </c>
    </row>
    <row r="64" spans="1:17" s="28" customFormat="1" ht="15.75" hidden="1">
      <c r="A64" s="15"/>
      <c r="B64" s="17">
        <v>3150</v>
      </c>
      <c r="C64" s="20" t="s">
        <v>54</v>
      </c>
      <c r="D64" s="77">
        <f aca="true" t="shared" si="49" ref="D64:Q64">D121+D178+D349+D406+D463+D520+D577+D634+D691</f>
        <v>0</v>
      </c>
      <c r="E64" s="77">
        <f t="shared" si="49"/>
        <v>0</v>
      </c>
      <c r="F64" s="77">
        <f t="shared" si="49"/>
        <v>0</v>
      </c>
      <c r="G64" s="77">
        <f t="shared" si="49"/>
        <v>0</v>
      </c>
      <c r="H64" s="77">
        <f t="shared" si="49"/>
        <v>0</v>
      </c>
      <c r="I64" s="77">
        <f t="shared" si="49"/>
        <v>0</v>
      </c>
      <c r="J64" s="77">
        <f t="shared" si="49"/>
        <v>0</v>
      </c>
      <c r="K64" s="77">
        <f t="shared" si="49"/>
        <v>0</v>
      </c>
      <c r="L64" s="77">
        <f t="shared" si="49"/>
        <v>0</v>
      </c>
      <c r="M64" s="77">
        <f t="shared" si="49"/>
        <v>0</v>
      </c>
      <c r="N64" s="77">
        <f t="shared" si="49"/>
        <v>0</v>
      </c>
      <c r="O64" s="77">
        <f t="shared" si="49"/>
        <v>0</v>
      </c>
      <c r="P64" s="77">
        <f t="shared" si="49"/>
        <v>0</v>
      </c>
      <c r="Q64" s="77">
        <f t="shared" si="49"/>
        <v>0</v>
      </c>
    </row>
    <row r="65" spans="2:17" ht="15.75" hidden="1">
      <c r="B65" s="17">
        <v>3160</v>
      </c>
      <c r="C65" s="20" t="s">
        <v>55</v>
      </c>
      <c r="D65" s="77">
        <f aca="true" t="shared" si="50" ref="D65:Q65">D122+D179+D350+D407+D464+D521+D578+D635+D692</f>
        <v>0</v>
      </c>
      <c r="E65" s="77">
        <f t="shared" si="50"/>
        <v>0</v>
      </c>
      <c r="F65" s="77">
        <f t="shared" si="50"/>
        <v>0</v>
      </c>
      <c r="G65" s="77">
        <f t="shared" si="50"/>
        <v>0</v>
      </c>
      <c r="H65" s="77">
        <f t="shared" si="50"/>
        <v>0</v>
      </c>
      <c r="I65" s="77">
        <f t="shared" si="50"/>
        <v>0</v>
      </c>
      <c r="J65" s="77">
        <f t="shared" si="50"/>
        <v>0</v>
      </c>
      <c r="K65" s="77">
        <f t="shared" si="50"/>
        <v>0</v>
      </c>
      <c r="L65" s="77">
        <f t="shared" si="50"/>
        <v>0</v>
      </c>
      <c r="M65" s="77">
        <f t="shared" si="50"/>
        <v>0</v>
      </c>
      <c r="N65" s="77">
        <f t="shared" si="50"/>
        <v>0</v>
      </c>
      <c r="O65" s="77">
        <f t="shared" si="50"/>
        <v>0</v>
      </c>
      <c r="P65" s="77">
        <f t="shared" si="50"/>
        <v>0</v>
      </c>
      <c r="Q65" s="77">
        <f t="shared" si="50"/>
        <v>0</v>
      </c>
    </row>
    <row r="66" spans="2:17" ht="15.75">
      <c r="B66" s="16">
        <v>3200</v>
      </c>
      <c r="C66" s="21" t="s">
        <v>56</v>
      </c>
      <c r="D66" s="80">
        <f aca="true" t="shared" si="51" ref="D66:Q66">D123+D180+D351+D408+D465+D522+D579+D636+D693</f>
        <v>0</v>
      </c>
      <c r="E66" s="80">
        <f t="shared" si="51"/>
        <v>0</v>
      </c>
      <c r="F66" s="80">
        <f t="shared" si="51"/>
        <v>0</v>
      </c>
      <c r="G66" s="80">
        <f t="shared" si="51"/>
        <v>0</v>
      </c>
      <c r="H66" s="80">
        <f t="shared" si="51"/>
        <v>0</v>
      </c>
      <c r="I66" s="80">
        <f t="shared" si="51"/>
        <v>0</v>
      </c>
      <c r="J66" s="80">
        <f t="shared" si="51"/>
        <v>0</v>
      </c>
      <c r="K66" s="80">
        <f t="shared" si="51"/>
        <v>0</v>
      </c>
      <c r="L66" s="80">
        <f t="shared" si="51"/>
        <v>0</v>
      </c>
      <c r="M66" s="80">
        <f t="shared" si="51"/>
        <v>0</v>
      </c>
      <c r="N66" s="80">
        <f t="shared" si="51"/>
        <v>0</v>
      </c>
      <c r="O66" s="80">
        <f t="shared" si="51"/>
        <v>0</v>
      </c>
      <c r="P66" s="80">
        <f t="shared" si="51"/>
        <v>0</v>
      </c>
      <c r="Q66" s="80">
        <f t="shared" si="51"/>
        <v>0</v>
      </c>
    </row>
    <row r="67" spans="2:17" ht="30" hidden="1">
      <c r="B67" s="17">
        <v>3210</v>
      </c>
      <c r="C67" s="20" t="s">
        <v>57</v>
      </c>
      <c r="D67" s="77">
        <f aca="true" t="shared" si="52" ref="D67:Q67">D124+D181+D352+D409+D466+D523+D580+D637+D694</f>
        <v>0</v>
      </c>
      <c r="E67" s="77">
        <f t="shared" si="52"/>
        <v>0</v>
      </c>
      <c r="F67" s="77">
        <f t="shared" si="52"/>
        <v>0</v>
      </c>
      <c r="G67" s="77">
        <f t="shared" si="52"/>
        <v>0</v>
      </c>
      <c r="H67" s="77">
        <f t="shared" si="52"/>
        <v>0</v>
      </c>
      <c r="I67" s="77">
        <f t="shared" si="52"/>
        <v>0</v>
      </c>
      <c r="J67" s="77">
        <f t="shared" si="52"/>
        <v>0</v>
      </c>
      <c r="K67" s="77">
        <f t="shared" si="52"/>
        <v>0</v>
      </c>
      <c r="L67" s="77">
        <f t="shared" si="52"/>
        <v>0</v>
      </c>
      <c r="M67" s="77">
        <f t="shared" si="52"/>
        <v>0</v>
      </c>
      <c r="N67" s="77">
        <f t="shared" si="52"/>
        <v>0</v>
      </c>
      <c r="O67" s="77">
        <f t="shared" si="52"/>
        <v>0</v>
      </c>
      <c r="P67" s="77">
        <f t="shared" si="52"/>
        <v>0</v>
      </c>
      <c r="Q67" s="77">
        <f t="shared" si="52"/>
        <v>0</v>
      </c>
    </row>
    <row r="68" spans="2:17" ht="30" hidden="1">
      <c r="B68" s="17">
        <v>3220</v>
      </c>
      <c r="C68" s="20" t="s">
        <v>58</v>
      </c>
      <c r="D68" s="77">
        <f aca="true" t="shared" si="53" ref="D68:Q68">D125+D182+D353+D410+D467+D524+D581+D638+D695</f>
        <v>0</v>
      </c>
      <c r="E68" s="77">
        <f t="shared" si="53"/>
        <v>0</v>
      </c>
      <c r="F68" s="77">
        <f t="shared" si="53"/>
        <v>0</v>
      </c>
      <c r="G68" s="77">
        <f t="shared" si="53"/>
        <v>0</v>
      </c>
      <c r="H68" s="77">
        <f t="shared" si="53"/>
        <v>0</v>
      </c>
      <c r="I68" s="77">
        <f t="shared" si="53"/>
        <v>0</v>
      </c>
      <c r="J68" s="77">
        <f t="shared" si="53"/>
        <v>0</v>
      </c>
      <c r="K68" s="77">
        <f t="shared" si="53"/>
        <v>0</v>
      </c>
      <c r="L68" s="77">
        <f t="shared" si="53"/>
        <v>0</v>
      </c>
      <c r="M68" s="77">
        <f t="shared" si="53"/>
        <v>0</v>
      </c>
      <c r="N68" s="77">
        <f t="shared" si="53"/>
        <v>0</v>
      </c>
      <c r="O68" s="77">
        <f t="shared" si="53"/>
        <v>0</v>
      </c>
      <c r="P68" s="77">
        <f t="shared" si="53"/>
        <v>0</v>
      </c>
      <c r="Q68" s="77">
        <f t="shared" si="53"/>
        <v>0</v>
      </c>
    </row>
    <row r="69" spans="2:17" ht="30" hidden="1">
      <c r="B69" s="17">
        <v>3230</v>
      </c>
      <c r="C69" s="20" t="s">
        <v>59</v>
      </c>
      <c r="D69" s="77">
        <f aca="true" t="shared" si="54" ref="D69:Q69">D126+D183+D354+D411+D468+D525+D582+D639+D696</f>
        <v>0</v>
      </c>
      <c r="E69" s="77">
        <f t="shared" si="54"/>
        <v>0</v>
      </c>
      <c r="F69" s="77">
        <f t="shared" si="54"/>
        <v>0</v>
      </c>
      <c r="G69" s="77">
        <f t="shared" si="54"/>
        <v>0</v>
      </c>
      <c r="H69" s="77">
        <f t="shared" si="54"/>
        <v>0</v>
      </c>
      <c r="I69" s="77">
        <f t="shared" si="54"/>
        <v>0</v>
      </c>
      <c r="J69" s="77">
        <f t="shared" si="54"/>
        <v>0</v>
      </c>
      <c r="K69" s="77">
        <f t="shared" si="54"/>
        <v>0</v>
      </c>
      <c r="L69" s="77">
        <f t="shared" si="54"/>
        <v>0</v>
      </c>
      <c r="M69" s="77">
        <f t="shared" si="54"/>
        <v>0</v>
      </c>
      <c r="N69" s="77">
        <f t="shared" si="54"/>
        <v>0</v>
      </c>
      <c r="O69" s="77">
        <f t="shared" si="54"/>
        <v>0</v>
      </c>
      <c r="P69" s="77">
        <f t="shared" si="54"/>
        <v>0</v>
      </c>
      <c r="Q69" s="77">
        <f t="shared" si="54"/>
        <v>0</v>
      </c>
    </row>
    <row r="70" spans="2:17" ht="15.75" hidden="1">
      <c r="B70" s="17">
        <v>3240</v>
      </c>
      <c r="C70" s="20" t="s">
        <v>60</v>
      </c>
      <c r="D70" s="77">
        <f aca="true" t="shared" si="55" ref="D70:Q70">D127+D184+D355+D412+D469+D526+D583+D640+D697</f>
        <v>0</v>
      </c>
      <c r="E70" s="77">
        <f t="shared" si="55"/>
        <v>0</v>
      </c>
      <c r="F70" s="77">
        <f t="shared" si="55"/>
        <v>0</v>
      </c>
      <c r="G70" s="77">
        <f t="shared" si="55"/>
        <v>0</v>
      </c>
      <c r="H70" s="77">
        <f t="shared" si="55"/>
        <v>0</v>
      </c>
      <c r="I70" s="77">
        <f t="shared" si="55"/>
        <v>0</v>
      </c>
      <c r="J70" s="77">
        <f t="shared" si="55"/>
        <v>0</v>
      </c>
      <c r="K70" s="77">
        <f t="shared" si="55"/>
        <v>0</v>
      </c>
      <c r="L70" s="77">
        <f t="shared" si="55"/>
        <v>0</v>
      </c>
      <c r="M70" s="77">
        <f t="shared" si="55"/>
        <v>0</v>
      </c>
      <c r="N70" s="77">
        <f t="shared" si="55"/>
        <v>0</v>
      </c>
      <c r="O70" s="77">
        <f t="shared" si="55"/>
        <v>0</v>
      </c>
      <c r="P70" s="77">
        <f t="shared" si="55"/>
        <v>0</v>
      </c>
      <c r="Q70" s="77">
        <f t="shared" si="55"/>
        <v>0</v>
      </c>
    </row>
    <row r="71" spans="2:17" s="71" customFormat="1" ht="15.75">
      <c r="B71" s="72" t="s">
        <v>88</v>
      </c>
      <c r="C71" s="73" t="s">
        <v>89</v>
      </c>
      <c r="D71" s="82"/>
      <c r="E71" s="82"/>
      <c r="F71" s="82"/>
      <c r="G71" s="82">
        <f>'070101'!I12</f>
        <v>82925.318</v>
      </c>
      <c r="H71" s="82"/>
      <c r="I71" s="82"/>
      <c r="J71" s="82">
        <f>'070101'!J12</f>
        <v>819</v>
      </c>
      <c r="K71" s="82"/>
      <c r="L71" s="82">
        <f>'070101'!L12</f>
        <v>91217.58</v>
      </c>
      <c r="M71" s="82">
        <f>'070101'!M12</f>
        <v>864.045</v>
      </c>
      <c r="N71" s="82">
        <f>'070101'!N12</f>
        <v>92081.625</v>
      </c>
      <c r="O71" s="82">
        <f>'070101'!O12</f>
        <v>98206.712</v>
      </c>
      <c r="P71" s="82">
        <f>'070101'!P12</f>
        <v>908.975</v>
      </c>
      <c r="Q71" s="82">
        <f>'070101'!Q12</f>
        <v>99115.687</v>
      </c>
    </row>
    <row r="72" spans="2:17" ht="19.5">
      <c r="B72" s="58"/>
      <c r="C72" s="16" t="s">
        <v>5</v>
      </c>
      <c r="D72" s="83">
        <f aca="true" t="shared" si="56" ref="D72:L72">D73+D108</f>
        <v>0</v>
      </c>
      <c r="E72" s="83">
        <f t="shared" si="56"/>
        <v>63870.748</v>
      </c>
      <c r="F72" s="83">
        <f t="shared" si="56"/>
        <v>63870.748</v>
      </c>
      <c r="G72" s="83">
        <f t="shared" si="56"/>
        <v>82925.318</v>
      </c>
      <c r="H72" s="83">
        <f t="shared" si="56"/>
        <v>0</v>
      </c>
      <c r="I72" s="83">
        <f t="shared" si="56"/>
        <v>82925.318</v>
      </c>
      <c r="J72" s="83">
        <f t="shared" si="56"/>
        <v>819</v>
      </c>
      <c r="K72" s="83">
        <f>G72+J72</f>
        <v>83744.318</v>
      </c>
      <c r="L72" s="84">
        <f t="shared" si="56"/>
        <v>91217.58</v>
      </c>
      <c r="M72" s="84">
        <f>M73+M108</f>
        <v>864.045</v>
      </c>
      <c r="N72" s="84">
        <f>N73+N108</f>
        <v>92081.625</v>
      </c>
      <c r="O72" s="84">
        <f>O73+O108</f>
        <v>98206.712</v>
      </c>
      <c r="P72" s="84">
        <f>P73+P108</f>
        <v>908.975</v>
      </c>
      <c r="Q72" s="84">
        <f>Q73+Q108</f>
        <v>99115.687</v>
      </c>
    </row>
    <row r="73" spans="2:17" ht="15.75">
      <c r="B73" s="58">
        <v>2000</v>
      </c>
      <c r="C73" s="59" t="s">
        <v>6</v>
      </c>
      <c r="D73" s="80">
        <f>D74+D79+D95+D98+D102+D106+D107</f>
        <v>0</v>
      </c>
      <c r="E73" s="80">
        <f>E74+E79+E95+E98+E102+E106+E107</f>
        <v>63870.748</v>
      </c>
      <c r="F73" s="80">
        <f aca="true" t="shared" si="57" ref="F73:F104">D73+E73</f>
        <v>63870.748</v>
      </c>
      <c r="G73" s="80">
        <f>G74+G79+G95+G98+G102+G106+G107</f>
        <v>82925.318</v>
      </c>
      <c r="H73" s="80">
        <f>H74+H77</f>
        <v>0</v>
      </c>
      <c r="I73" s="80">
        <f>'070101'!I14</f>
        <v>82925.318</v>
      </c>
      <c r="J73" s="80">
        <f>'070101'!J14</f>
        <v>0</v>
      </c>
      <c r="K73" s="77">
        <f>J73+G73</f>
        <v>82925.318</v>
      </c>
      <c r="L73" s="77">
        <f>'070101'!L14</f>
        <v>91217.58</v>
      </c>
      <c r="M73" s="77">
        <f>'070101'!M14</f>
        <v>0</v>
      </c>
      <c r="N73" s="77">
        <f>'070101'!N14</f>
        <v>91217.58</v>
      </c>
      <c r="O73" s="77">
        <f>'070101'!O14</f>
        <v>98206.712</v>
      </c>
      <c r="P73" s="77">
        <f>'070101'!P14</f>
        <v>0</v>
      </c>
      <c r="Q73" s="77">
        <f>'070101'!Q14</f>
        <v>98206.712</v>
      </c>
    </row>
    <row r="74" spans="2:17" ht="28.5">
      <c r="B74" s="58">
        <v>2100</v>
      </c>
      <c r="C74" s="59" t="s">
        <v>7</v>
      </c>
      <c r="D74" s="80">
        <f>D75+D78</f>
        <v>0</v>
      </c>
      <c r="E74" s="80">
        <f>E75+E78</f>
        <v>47287.774</v>
      </c>
      <c r="F74" s="80">
        <f t="shared" si="57"/>
        <v>47287.774</v>
      </c>
      <c r="G74" s="80">
        <f>G75+G78</f>
        <v>61104.253</v>
      </c>
      <c r="H74" s="77"/>
      <c r="I74" s="80">
        <f>'070101'!I15</f>
        <v>61104.253</v>
      </c>
      <c r="J74" s="80">
        <f>'070101'!J15</f>
        <v>0</v>
      </c>
      <c r="K74" s="77">
        <f aca="true" t="shared" si="58" ref="K74:K127">J74+G74</f>
        <v>61104.253</v>
      </c>
      <c r="L74" s="77">
        <f>'070101'!L15</f>
        <v>68075.2</v>
      </c>
      <c r="M74" s="77">
        <f>'070101'!M15</f>
        <v>0</v>
      </c>
      <c r="N74" s="77">
        <f>'070101'!N15</f>
        <v>68075.2</v>
      </c>
      <c r="O74" s="77">
        <f>'070101'!O15</f>
        <v>73860.929</v>
      </c>
      <c r="P74" s="77">
        <f>'070101'!P15</f>
        <v>0</v>
      </c>
      <c r="Q74" s="77">
        <f>'070101'!Q15</f>
        <v>73860.929</v>
      </c>
    </row>
    <row r="75" spans="2:17" ht="15.75">
      <c r="B75" s="60">
        <v>2110</v>
      </c>
      <c r="C75" s="61" t="s">
        <v>8</v>
      </c>
      <c r="D75" s="77">
        <f>D76+D77</f>
        <v>0</v>
      </c>
      <c r="E75" s="77">
        <f>E76+E77</f>
        <v>38760.471</v>
      </c>
      <c r="F75" s="80">
        <f t="shared" si="57"/>
        <v>38760.471</v>
      </c>
      <c r="G75" s="77">
        <f>G76+G77</f>
        <v>50085.453</v>
      </c>
      <c r="H75" s="77"/>
      <c r="I75" s="80">
        <f>'070101'!I16</f>
        <v>50085.453</v>
      </c>
      <c r="J75" s="80">
        <f>'070101'!J16</f>
        <v>0</v>
      </c>
      <c r="K75" s="77">
        <f t="shared" si="58"/>
        <v>50085.453</v>
      </c>
      <c r="L75" s="77">
        <f>'070101'!L16</f>
        <v>55799.344</v>
      </c>
      <c r="M75" s="77">
        <f>'070101'!M16</f>
        <v>0</v>
      </c>
      <c r="N75" s="77">
        <f>'070101'!N16</f>
        <v>55799.344</v>
      </c>
      <c r="O75" s="77">
        <f>'070101'!O16</f>
        <v>60541.745</v>
      </c>
      <c r="P75" s="77">
        <f>'070101'!P16</f>
        <v>0</v>
      </c>
      <c r="Q75" s="77">
        <f>'070101'!Q16</f>
        <v>60541.745</v>
      </c>
    </row>
    <row r="76" spans="2:17" ht="15.75">
      <c r="B76" s="60">
        <v>2111</v>
      </c>
      <c r="C76" s="61" t="s">
        <v>9</v>
      </c>
      <c r="D76" s="77"/>
      <c r="E76" s="77">
        <f>'070101'!F17</f>
        <v>38760.471</v>
      </c>
      <c r="F76" s="80">
        <f t="shared" si="57"/>
        <v>38760.471</v>
      </c>
      <c r="G76" s="77">
        <f>H76+I76</f>
        <v>50085.453</v>
      </c>
      <c r="H76" s="77"/>
      <c r="I76" s="80">
        <f>'070101'!I17</f>
        <v>50085.453</v>
      </c>
      <c r="J76" s="80">
        <f>'070101'!J17</f>
        <v>0</v>
      </c>
      <c r="K76" s="77">
        <f t="shared" si="58"/>
        <v>50085.453</v>
      </c>
      <c r="L76" s="77">
        <f>'070101'!L17</f>
        <v>55799.344</v>
      </c>
      <c r="M76" s="77">
        <f>'070101'!M17</f>
        <v>0</v>
      </c>
      <c r="N76" s="77">
        <f>'070101'!N17</f>
        <v>55799.344</v>
      </c>
      <c r="O76" s="77">
        <f>'070101'!O17</f>
        <v>60541.745</v>
      </c>
      <c r="P76" s="77">
        <f>'070101'!P17</f>
        <v>0</v>
      </c>
      <c r="Q76" s="77">
        <f>'070101'!Q17</f>
        <v>60541.745</v>
      </c>
    </row>
    <row r="77" spans="2:17" ht="30">
      <c r="B77" s="60">
        <v>2112</v>
      </c>
      <c r="C77" s="61" t="s">
        <v>10</v>
      </c>
      <c r="D77" s="77"/>
      <c r="E77" s="77">
        <f>'070101'!F18</f>
        <v>0</v>
      </c>
      <c r="F77" s="80">
        <f t="shared" si="57"/>
        <v>0</v>
      </c>
      <c r="G77" s="77">
        <f>H77+I77</f>
        <v>0</v>
      </c>
      <c r="H77" s="77"/>
      <c r="I77" s="80">
        <f>'070101'!I18</f>
        <v>0</v>
      </c>
      <c r="J77" s="80">
        <f>'070101'!J18</f>
        <v>0</v>
      </c>
      <c r="K77" s="77">
        <f t="shared" si="58"/>
        <v>0</v>
      </c>
      <c r="L77" s="77">
        <f>'070101'!L18</f>
        <v>0</v>
      </c>
      <c r="M77" s="77">
        <f>'070101'!M18</f>
        <v>0</v>
      </c>
      <c r="N77" s="77">
        <f>'070101'!N18</f>
        <v>0</v>
      </c>
      <c r="O77" s="77">
        <f>'070101'!O18</f>
        <v>0</v>
      </c>
      <c r="P77" s="77">
        <f>'070101'!P18</f>
        <v>0</v>
      </c>
      <c r="Q77" s="77">
        <f>'070101'!Q18</f>
        <v>0</v>
      </c>
    </row>
    <row r="78" spans="2:17" ht="15.75">
      <c r="B78" s="60">
        <v>2120</v>
      </c>
      <c r="C78" s="61" t="s">
        <v>11</v>
      </c>
      <c r="D78" s="77"/>
      <c r="E78" s="77">
        <f>'070101'!F19</f>
        <v>8527.303</v>
      </c>
      <c r="F78" s="80">
        <f t="shared" si="57"/>
        <v>8527.303</v>
      </c>
      <c r="G78" s="77">
        <f>H78+I78</f>
        <v>11018.8</v>
      </c>
      <c r="H78" s="80">
        <f>H79+H80+H81+H82+H83+H84+H85+H91</f>
        <v>0</v>
      </c>
      <c r="I78" s="80">
        <f>'070101'!I19</f>
        <v>11018.8</v>
      </c>
      <c r="J78" s="80">
        <f>'070101'!J19</f>
        <v>0</v>
      </c>
      <c r="K78" s="77">
        <f t="shared" si="58"/>
        <v>11018.8</v>
      </c>
      <c r="L78" s="77">
        <f>'070101'!L19</f>
        <v>12275.856</v>
      </c>
      <c r="M78" s="77">
        <f>'070101'!M19</f>
        <v>0</v>
      </c>
      <c r="N78" s="77">
        <f>'070101'!N19</f>
        <v>12275.856</v>
      </c>
      <c r="O78" s="77">
        <f>'070101'!O19</f>
        <v>13319.184</v>
      </c>
      <c r="P78" s="77">
        <f>'070101'!P19</f>
        <v>0</v>
      </c>
      <c r="Q78" s="77">
        <f>'070101'!Q19</f>
        <v>13319.184</v>
      </c>
    </row>
    <row r="79" spans="2:17" ht="15.75">
      <c r="B79" s="58">
        <v>2200</v>
      </c>
      <c r="C79" s="59" t="s">
        <v>12</v>
      </c>
      <c r="D79" s="80">
        <f>D80+D81+D82+D83+D84+D85+D86+D92</f>
        <v>0</v>
      </c>
      <c r="E79" s="80">
        <f>E80+E81+E82+E83+E84+E85+E86+E92</f>
        <v>16577.476</v>
      </c>
      <c r="F79" s="80">
        <f t="shared" si="57"/>
        <v>16577.476</v>
      </c>
      <c r="G79" s="80">
        <f>G80+G81+G82+G83+G84+G85+G86+G92</f>
        <v>21811.065</v>
      </c>
      <c r="H79" s="77"/>
      <c r="I79" s="80">
        <f>'070101'!I20</f>
        <v>21811.065</v>
      </c>
      <c r="J79" s="80">
        <f>'070101'!J20</f>
        <v>0</v>
      </c>
      <c r="K79" s="77">
        <f t="shared" si="58"/>
        <v>21811.065</v>
      </c>
      <c r="L79" s="77">
        <f>'070101'!L20</f>
        <v>23131.83</v>
      </c>
      <c r="M79" s="77">
        <f>'070101'!M20</f>
        <v>0</v>
      </c>
      <c r="N79" s="77">
        <f>'070101'!N20</f>
        <v>23131.83</v>
      </c>
      <c r="O79" s="77">
        <f>'070101'!O20</f>
        <v>24334.683999999997</v>
      </c>
      <c r="P79" s="77">
        <f>'070101'!P20</f>
        <v>0</v>
      </c>
      <c r="Q79" s="77">
        <f>'070101'!Q20</f>
        <v>24334.683999999997</v>
      </c>
    </row>
    <row r="80" spans="2:17" ht="30">
      <c r="B80" s="60">
        <v>2210</v>
      </c>
      <c r="C80" s="61" t="s">
        <v>13</v>
      </c>
      <c r="D80" s="77"/>
      <c r="E80" s="77">
        <f>'070101'!F21</f>
        <v>0</v>
      </c>
      <c r="F80" s="80">
        <f t="shared" si="57"/>
        <v>0</v>
      </c>
      <c r="G80" s="77">
        <f>H80+I80</f>
        <v>444.079</v>
      </c>
      <c r="H80" s="77"/>
      <c r="I80" s="80">
        <f>'070101'!I21</f>
        <v>444.079</v>
      </c>
      <c r="J80" s="80">
        <f>'070101'!J21</f>
        <v>0</v>
      </c>
      <c r="K80" s="77">
        <f t="shared" si="58"/>
        <v>444.079</v>
      </c>
      <c r="L80" s="77">
        <f>'070101'!L21</f>
        <v>468.503</v>
      </c>
      <c r="M80" s="77">
        <f>'070101'!M21</f>
        <v>0</v>
      </c>
      <c r="N80" s="77">
        <f>'070101'!N21</f>
        <v>468.503</v>
      </c>
      <c r="O80" s="77">
        <f>'070101'!O21</f>
        <v>492.865</v>
      </c>
      <c r="P80" s="77">
        <f>'070101'!P21</f>
        <v>0</v>
      </c>
      <c r="Q80" s="77">
        <f>'070101'!Q21</f>
        <v>492.865</v>
      </c>
    </row>
    <row r="81" spans="2:17" ht="30">
      <c r="B81" s="60">
        <v>2220</v>
      </c>
      <c r="C81" s="61" t="s">
        <v>14</v>
      </c>
      <c r="D81" s="77"/>
      <c r="E81" s="77">
        <f>'070101'!F22</f>
        <v>16.854</v>
      </c>
      <c r="F81" s="80">
        <f t="shared" si="57"/>
        <v>16.854</v>
      </c>
      <c r="G81" s="77">
        <f aca="true" t="shared" si="59" ref="G81:G94">H81+I81</f>
        <v>18.219</v>
      </c>
      <c r="H81" s="77"/>
      <c r="I81" s="80">
        <f>'070101'!I22</f>
        <v>18.219</v>
      </c>
      <c r="J81" s="80">
        <f>'070101'!J22</f>
        <v>0</v>
      </c>
      <c r="K81" s="77">
        <f t="shared" si="58"/>
        <v>18.219</v>
      </c>
      <c r="L81" s="77">
        <f>'070101'!L22</f>
        <v>19.221</v>
      </c>
      <c r="M81" s="77">
        <f>'070101'!M22</f>
        <v>0</v>
      </c>
      <c r="N81" s="77">
        <f>'070101'!N22</f>
        <v>19.221</v>
      </c>
      <c r="O81" s="77">
        <f>'070101'!O22</f>
        <v>20.22</v>
      </c>
      <c r="P81" s="77">
        <f>'070101'!P22</f>
        <v>0</v>
      </c>
      <c r="Q81" s="77">
        <f>'070101'!Q22</f>
        <v>20.22</v>
      </c>
    </row>
    <row r="82" spans="2:17" ht="15.75">
      <c r="B82" s="60">
        <v>2230</v>
      </c>
      <c r="C82" s="61" t="s">
        <v>15</v>
      </c>
      <c r="D82" s="77"/>
      <c r="E82" s="77">
        <f>'070101'!F23-117.541</f>
        <v>8705.219000000001</v>
      </c>
      <c r="F82" s="80">
        <f t="shared" si="57"/>
        <v>8705.219000000001</v>
      </c>
      <c r="G82" s="77">
        <f t="shared" si="59"/>
        <v>10109.685</v>
      </c>
      <c r="H82" s="77"/>
      <c r="I82" s="80">
        <f>'070101'!I23</f>
        <v>10109.685</v>
      </c>
      <c r="J82" s="80">
        <f>'070101'!J23</f>
        <v>0</v>
      </c>
      <c r="K82" s="77">
        <f t="shared" si="58"/>
        <v>10109.685</v>
      </c>
      <c r="L82" s="77">
        <f>'070101'!L23</f>
        <v>10665.718</v>
      </c>
      <c r="M82" s="77">
        <f>'070101'!M23</f>
        <v>0</v>
      </c>
      <c r="N82" s="77">
        <f>'070101'!N23</f>
        <v>10665.718</v>
      </c>
      <c r="O82" s="77">
        <f>'070101'!O23</f>
        <v>11220.335</v>
      </c>
      <c r="P82" s="77">
        <f>'070101'!P23</f>
        <v>0</v>
      </c>
      <c r="Q82" s="77">
        <f>'070101'!Q23</f>
        <v>11220.335</v>
      </c>
    </row>
    <row r="83" spans="2:17" ht="15.75">
      <c r="B83" s="60">
        <v>2240</v>
      </c>
      <c r="C83" s="61" t="s">
        <v>16</v>
      </c>
      <c r="D83" s="77"/>
      <c r="E83" s="77">
        <f>'070101'!F24-196.403</f>
        <v>176.32200000000003</v>
      </c>
      <c r="F83" s="80">
        <f t="shared" si="57"/>
        <v>176.32200000000003</v>
      </c>
      <c r="G83" s="77">
        <f>H83+I83</f>
        <v>2448.066</v>
      </c>
      <c r="H83" s="77"/>
      <c r="I83" s="80">
        <f>'070101'!I24</f>
        <v>2448.066</v>
      </c>
      <c r="J83" s="80">
        <f>'070101'!J24</f>
        <v>0</v>
      </c>
      <c r="K83" s="77">
        <f t="shared" si="58"/>
        <v>2448.066</v>
      </c>
      <c r="L83" s="77">
        <f>'070101'!L24</f>
        <v>2582.71</v>
      </c>
      <c r="M83" s="77">
        <f>'070101'!M24</f>
        <v>0</v>
      </c>
      <c r="N83" s="77">
        <f>'070101'!N24</f>
        <v>2582.71</v>
      </c>
      <c r="O83" s="77">
        <f>'070101'!O24</f>
        <v>2717.011</v>
      </c>
      <c r="P83" s="77">
        <f>'070101'!P24</f>
        <v>0</v>
      </c>
      <c r="Q83" s="77">
        <f>'070101'!Q24</f>
        <v>2717.011</v>
      </c>
    </row>
    <row r="84" spans="2:17" ht="15.75">
      <c r="B84" s="60">
        <v>2250</v>
      </c>
      <c r="C84" s="61" t="s">
        <v>17</v>
      </c>
      <c r="D84" s="77"/>
      <c r="E84" s="77">
        <f>'070101'!F25</f>
        <v>0</v>
      </c>
      <c r="F84" s="80">
        <f t="shared" si="57"/>
        <v>0</v>
      </c>
      <c r="G84" s="77">
        <f t="shared" si="59"/>
        <v>0</v>
      </c>
      <c r="H84" s="77"/>
      <c r="I84" s="80">
        <f>'070101'!I25</f>
        <v>0</v>
      </c>
      <c r="J84" s="80">
        <f>'070101'!J25</f>
        <v>0</v>
      </c>
      <c r="K84" s="77">
        <f t="shared" si="58"/>
        <v>0</v>
      </c>
      <c r="L84" s="77">
        <f>'070101'!L25</f>
        <v>0</v>
      </c>
      <c r="M84" s="77">
        <f>'070101'!M25</f>
        <v>0</v>
      </c>
      <c r="N84" s="77">
        <f>'070101'!N25</f>
        <v>0</v>
      </c>
      <c r="O84" s="77">
        <f>'070101'!O25</f>
        <v>0</v>
      </c>
      <c r="P84" s="77">
        <f>'070101'!P25</f>
        <v>0</v>
      </c>
      <c r="Q84" s="77">
        <f>'070101'!Q25</f>
        <v>0</v>
      </c>
    </row>
    <row r="85" spans="2:17" ht="30">
      <c r="B85" s="60">
        <v>2260</v>
      </c>
      <c r="C85" s="61" t="s">
        <v>18</v>
      </c>
      <c r="D85" s="77"/>
      <c r="E85" s="77">
        <f>'070101'!F26</f>
        <v>0</v>
      </c>
      <c r="F85" s="80">
        <f t="shared" si="57"/>
        <v>0</v>
      </c>
      <c r="G85" s="77">
        <f t="shared" si="59"/>
        <v>0</v>
      </c>
      <c r="H85" s="80">
        <f>H86+H87+H88+H89+H90</f>
        <v>0</v>
      </c>
      <c r="I85" s="80">
        <f>'070101'!I26</f>
        <v>0</v>
      </c>
      <c r="J85" s="80">
        <f>'070101'!J26</f>
        <v>0</v>
      </c>
      <c r="K85" s="77">
        <f t="shared" si="58"/>
        <v>0</v>
      </c>
      <c r="L85" s="77">
        <f>'070101'!L26</f>
        <v>0</v>
      </c>
      <c r="M85" s="77">
        <f>'070101'!M26</f>
        <v>0</v>
      </c>
      <c r="N85" s="77">
        <f>'070101'!N26</f>
        <v>0</v>
      </c>
      <c r="O85" s="77">
        <f>'070101'!O26</f>
        <v>0</v>
      </c>
      <c r="P85" s="77">
        <f>'070101'!P26</f>
        <v>0</v>
      </c>
      <c r="Q85" s="77">
        <f>'070101'!Q26</f>
        <v>0</v>
      </c>
    </row>
    <row r="86" spans="2:17" ht="30">
      <c r="B86" s="60">
        <v>2270</v>
      </c>
      <c r="C86" s="61" t="s">
        <v>19</v>
      </c>
      <c r="D86" s="80">
        <f>D87+D88+D89+D90+D91</f>
        <v>0</v>
      </c>
      <c r="E86" s="80">
        <f>E87+E88+E89+E90+E91</f>
        <v>7678.740999999999</v>
      </c>
      <c r="F86" s="80">
        <f t="shared" si="57"/>
        <v>7678.740999999999</v>
      </c>
      <c r="G86" s="80">
        <f>G87+G88+G89+G90+G91</f>
        <v>8779.401</v>
      </c>
      <c r="H86" s="77"/>
      <c r="I86" s="80">
        <f>'070101'!I27</f>
        <v>8779.401</v>
      </c>
      <c r="J86" s="80">
        <f>'070101'!J27</f>
        <v>0</v>
      </c>
      <c r="K86" s="77">
        <f t="shared" si="58"/>
        <v>8779.401</v>
      </c>
      <c r="L86" s="77">
        <f>'070101'!L27</f>
        <v>9383.423999999999</v>
      </c>
      <c r="M86" s="77">
        <f>'070101'!M27</f>
        <v>0</v>
      </c>
      <c r="N86" s="77">
        <f>'070101'!N27</f>
        <v>9383.423999999999</v>
      </c>
      <c r="O86" s="77">
        <f>'070101'!O27</f>
        <v>9871.362000000001</v>
      </c>
      <c r="P86" s="77">
        <f>'070101'!P27</f>
        <v>0</v>
      </c>
      <c r="Q86" s="77">
        <f>'070101'!Q27</f>
        <v>9871.362000000001</v>
      </c>
    </row>
    <row r="87" spans="2:17" ht="15.75">
      <c r="B87" s="60">
        <v>2271</v>
      </c>
      <c r="C87" s="61" t="s">
        <v>20</v>
      </c>
      <c r="D87" s="77"/>
      <c r="E87" s="77">
        <f>'070101'!F28</f>
        <v>3528.459</v>
      </c>
      <c r="F87" s="80">
        <f t="shared" si="57"/>
        <v>3528.459</v>
      </c>
      <c r="G87" s="77">
        <f t="shared" si="59"/>
        <v>5060.686</v>
      </c>
      <c r="H87" s="77"/>
      <c r="I87" s="80">
        <f>'070101'!I28</f>
        <v>5060.686</v>
      </c>
      <c r="J87" s="80">
        <f>'070101'!J28</f>
        <v>0</v>
      </c>
      <c r="K87" s="77">
        <f t="shared" si="58"/>
        <v>5060.686</v>
      </c>
      <c r="L87" s="77">
        <f>'070101'!L28</f>
        <v>5408.861</v>
      </c>
      <c r="M87" s="77">
        <f>'070101'!M28</f>
        <v>0</v>
      </c>
      <c r="N87" s="77">
        <f>'070101'!N28</f>
        <v>5408.861</v>
      </c>
      <c r="O87" s="77">
        <f>'070101'!O28</f>
        <v>5690.122</v>
      </c>
      <c r="P87" s="77">
        <f>'070101'!P28</f>
        <v>0</v>
      </c>
      <c r="Q87" s="77">
        <f>'070101'!Q28</f>
        <v>5690.122</v>
      </c>
    </row>
    <row r="88" spans="2:17" ht="30">
      <c r="B88" s="60">
        <v>2272</v>
      </c>
      <c r="C88" s="61" t="s">
        <v>21</v>
      </c>
      <c r="D88" s="77"/>
      <c r="E88" s="77">
        <f>'070101'!F29</f>
        <v>390.81</v>
      </c>
      <c r="F88" s="80">
        <f t="shared" si="57"/>
        <v>390.81</v>
      </c>
      <c r="G88" s="77">
        <f t="shared" si="59"/>
        <v>579.839</v>
      </c>
      <c r="H88" s="77"/>
      <c r="I88" s="80">
        <f>'070101'!I29</f>
        <v>579.839</v>
      </c>
      <c r="J88" s="80">
        <f>'070101'!J29</f>
        <v>0</v>
      </c>
      <c r="K88" s="77">
        <f t="shared" si="58"/>
        <v>579.839</v>
      </c>
      <c r="L88" s="77">
        <f>'070101'!L29</f>
        <v>619.732</v>
      </c>
      <c r="M88" s="77">
        <f>'070101'!M29</f>
        <v>0</v>
      </c>
      <c r="N88" s="77">
        <f>'070101'!N29</f>
        <v>619.732</v>
      </c>
      <c r="O88" s="77">
        <f>'070101'!O29</f>
        <v>651.958</v>
      </c>
      <c r="P88" s="77">
        <f>'070101'!P29</f>
        <v>0</v>
      </c>
      <c r="Q88" s="77">
        <f>'070101'!Q29</f>
        <v>651.958</v>
      </c>
    </row>
    <row r="89" spans="2:17" ht="15.75">
      <c r="B89" s="60">
        <v>2273</v>
      </c>
      <c r="C89" s="61" t="s">
        <v>22</v>
      </c>
      <c r="D89" s="77"/>
      <c r="E89" s="77">
        <f>'070101'!F30</f>
        <v>3716.37</v>
      </c>
      <c r="F89" s="80">
        <f t="shared" si="57"/>
        <v>3716.37</v>
      </c>
      <c r="G89" s="77">
        <f t="shared" si="59"/>
        <v>3138.876</v>
      </c>
      <c r="H89" s="77"/>
      <c r="I89" s="80">
        <f>'070101'!I30</f>
        <v>3138.876</v>
      </c>
      <c r="J89" s="80">
        <f>'070101'!J30</f>
        <v>0</v>
      </c>
      <c r="K89" s="77">
        <f t="shared" si="58"/>
        <v>3138.876</v>
      </c>
      <c r="L89" s="77">
        <f>'070101'!L30</f>
        <v>3354.831</v>
      </c>
      <c r="M89" s="77">
        <f>'070101'!M30</f>
        <v>0</v>
      </c>
      <c r="N89" s="77">
        <f>'070101'!N30</f>
        <v>3354.831</v>
      </c>
      <c r="O89" s="77">
        <f>'070101'!O30</f>
        <v>3529.282</v>
      </c>
      <c r="P89" s="77">
        <f>'070101'!P30</f>
        <v>0</v>
      </c>
      <c r="Q89" s="77">
        <f>'070101'!Q30</f>
        <v>3529.282</v>
      </c>
    </row>
    <row r="90" spans="2:17" ht="15.75">
      <c r="B90" s="60">
        <v>2274</v>
      </c>
      <c r="C90" s="61" t="s">
        <v>23</v>
      </c>
      <c r="D90" s="77"/>
      <c r="E90" s="77">
        <f>'070101'!F31</f>
        <v>43.102</v>
      </c>
      <c r="F90" s="80">
        <f t="shared" si="57"/>
        <v>43.102</v>
      </c>
      <c r="G90" s="77">
        <f t="shared" si="59"/>
        <v>0</v>
      </c>
      <c r="H90" s="77"/>
      <c r="I90" s="80">
        <f>'070101'!I31</f>
        <v>0</v>
      </c>
      <c r="J90" s="80">
        <f>'070101'!J31</f>
        <v>0</v>
      </c>
      <c r="K90" s="77">
        <f t="shared" si="58"/>
        <v>0</v>
      </c>
      <c r="L90" s="77">
        <f>'070101'!L31</f>
        <v>0</v>
      </c>
      <c r="M90" s="77">
        <f>'070101'!M31</f>
        <v>0</v>
      </c>
      <c r="N90" s="77">
        <f>'070101'!N31</f>
        <v>0</v>
      </c>
      <c r="O90" s="77">
        <f>'070101'!O31</f>
        <v>0</v>
      </c>
      <c r="P90" s="77">
        <f>'070101'!P31</f>
        <v>0</v>
      </c>
      <c r="Q90" s="77">
        <f>'070101'!Q31</f>
        <v>0</v>
      </c>
    </row>
    <row r="91" spans="2:17" ht="15.75">
      <c r="B91" s="60">
        <v>2275</v>
      </c>
      <c r="C91" s="61" t="s">
        <v>24</v>
      </c>
      <c r="D91" s="77"/>
      <c r="E91" s="77">
        <f>'070101'!F32</f>
        <v>0</v>
      </c>
      <c r="F91" s="80">
        <f t="shared" si="57"/>
        <v>0</v>
      </c>
      <c r="G91" s="77">
        <f t="shared" si="59"/>
        <v>0</v>
      </c>
      <c r="H91" s="77">
        <f>H92+H93</f>
        <v>0</v>
      </c>
      <c r="I91" s="80">
        <f>'070101'!I32</f>
        <v>0</v>
      </c>
      <c r="J91" s="80">
        <f>'070101'!J32</f>
        <v>0</v>
      </c>
      <c r="K91" s="77">
        <f t="shared" si="58"/>
        <v>0</v>
      </c>
      <c r="L91" s="77">
        <f>'070101'!L32</f>
        <v>0</v>
      </c>
      <c r="M91" s="77">
        <f>'070101'!M32</f>
        <v>0</v>
      </c>
      <c r="N91" s="77">
        <f>'070101'!N32</f>
        <v>0</v>
      </c>
      <c r="O91" s="77">
        <f>'070101'!O32</f>
        <v>0</v>
      </c>
      <c r="P91" s="77">
        <f>'070101'!P32</f>
        <v>0</v>
      </c>
      <c r="Q91" s="77">
        <f>'070101'!Q32</f>
        <v>0</v>
      </c>
    </row>
    <row r="92" spans="2:17" ht="45">
      <c r="B92" s="60">
        <v>2280</v>
      </c>
      <c r="C92" s="61" t="s">
        <v>25</v>
      </c>
      <c r="D92" s="77">
        <f>D93+D94</f>
        <v>0</v>
      </c>
      <c r="E92" s="77">
        <f>'070101'!F33</f>
        <v>0.34</v>
      </c>
      <c r="F92" s="80">
        <f t="shared" si="57"/>
        <v>0.34</v>
      </c>
      <c r="G92" s="77">
        <f>G93+G94</f>
        <v>11.615</v>
      </c>
      <c r="H92" s="77"/>
      <c r="I92" s="80">
        <f>'070101'!I33</f>
        <v>11.615</v>
      </c>
      <c r="J92" s="80">
        <f>'070101'!J33</f>
        <v>0</v>
      </c>
      <c r="K92" s="77">
        <f t="shared" si="58"/>
        <v>11.615</v>
      </c>
      <c r="L92" s="77">
        <f>'070101'!L33</f>
        <v>12.254</v>
      </c>
      <c r="M92" s="77">
        <f>'070101'!M33</f>
        <v>0</v>
      </c>
      <c r="N92" s="77">
        <f>'070101'!N33</f>
        <v>12.254</v>
      </c>
      <c r="O92" s="77">
        <f>'070101'!O33</f>
        <v>12.891</v>
      </c>
      <c r="P92" s="77">
        <f>'070101'!P33</f>
        <v>0</v>
      </c>
      <c r="Q92" s="77">
        <f>'070101'!Q33</f>
        <v>12.891</v>
      </c>
    </row>
    <row r="93" spans="2:17" ht="45">
      <c r="B93" s="60">
        <v>2281</v>
      </c>
      <c r="C93" s="61" t="s">
        <v>26</v>
      </c>
      <c r="D93" s="77"/>
      <c r="E93" s="77">
        <f>'070101'!F34</f>
        <v>0</v>
      </c>
      <c r="F93" s="80">
        <f t="shared" si="57"/>
        <v>0</v>
      </c>
      <c r="G93" s="77">
        <f t="shared" si="59"/>
        <v>0</v>
      </c>
      <c r="H93" s="77"/>
      <c r="I93" s="80">
        <f>'070101'!I34</f>
        <v>0</v>
      </c>
      <c r="J93" s="80">
        <f>'070101'!J34</f>
        <v>0</v>
      </c>
      <c r="K93" s="77">
        <f t="shared" si="58"/>
        <v>0</v>
      </c>
      <c r="L93" s="77">
        <f>'070101'!L34</f>
        <v>0</v>
      </c>
      <c r="M93" s="77">
        <f>'070101'!M34</f>
        <v>0</v>
      </c>
      <c r="N93" s="77">
        <f>'070101'!N34</f>
        <v>0</v>
      </c>
      <c r="O93" s="77">
        <f>'070101'!O34</f>
        <v>0</v>
      </c>
      <c r="P93" s="77">
        <f>'070101'!P34</f>
        <v>0</v>
      </c>
      <c r="Q93" s="77">
        <f>'070101'!Q34</f>
        <v>0</v>
      </c>
    </row>
    <row r="94" spans="2:17" ht="45">
      <c r="B94" s="60">
        <v>2282</v>
      </c>
      <c r="C94" s="61" t="s">
        <v>27</v>
      </c>
      <c r="D94" s="77"/>
      <c r="E94" s="77">
        <f>'070101'!F35</f>
        <v>0.34</v>
      </c>
      <c r="F94" s="80">
        <f t="shared" si="57"/>
        <v>0.34</v>
      </c>
      <c r="G94" s="77">
        <f t="shared" si="59"/>
        <v>11.615</v>
      </c>
      <c r="H94" s="80">
        <f>H95+H96</f>
        <v>0</v>
      </c>
      <c r="I94" s="80">
        <f>'070101'!I35</f>
        <v>11.615</v>
      </c>
      <c r="J94" s="80">
        <f>'070101'!J35</f>
        <v>0</v>
      </c>
      <c r="K94" s="77">
        <f t="shared" si="58"/>
        <v>11.615</v>
      </c>
      <c r="L94" s="77">
        <f>'070101'!L35</f>
        <v>12.254</v>
      </c>
      <c r="M94" s="77">
        <f>'070101'!M35</f>
        <v>0</v>
      </c>
      <c r="N94" s="77">
        <f>'070101'!N35</f>
        <v>12.254</v>
      </c>
      <c r="O94" s="77">
        <f>'070101'!O35</f>
        <v>12.891</v>
      </c>
      <c r="P94" s="77">
        <f>'070101'!P35</f>
        <v>0</v>
      </c>
      <c r="Q94" s="77">
        <f>'070101'!Q35</f>
        <v>12.891</v>
      </c>
    </row>
    <row r="95" spans="2:17" ht="28.5">
      <c r="B95" s="58">
        <v>2400</v>
      </c>
      <c r="C95" s="59" t="s">
        <v>28</v>
      </c>
      <c r="D95" s="80">
        <f>D96+D97</f>
        <v>0</v>
      </c>
      <c r="E95" s="80">
        <f>E96+E97</f>
        <v>0</v>
      </c>
      <c r="F95" s="80">
        <f t="shared" si="57"/>
        <v>0</v>
      </c>
      <c r="G95" s="80">
        <f>G96+G97</f>
        <v>0</v>
      </c>
      <c r="H95" s="77"/>
      <c r="I95" s="80">
        <f>'070101'!I36</f>
        <v>0</v>
      </c>
      <c r="J95" s="80">
        <f>'070101'!J36</f>
        <v>0</v>
      </c>
      <c r="K95" s="77">
        <f t="shared" si="58"/>
        <v>0</v>
      </c>
      <c r="L95" s="77">
        <f>'070101'!L36</f>
        <v>0</v>
      </c>
      <c r="M95" s="77">
        <f>'070101'!M36</f>
        <v>0</v>
      </c>
      <c r="N95" s="77">
        <f>'070101'!N36</f>
        <v>0</v>
      </c>
      <c r="O95" s="77">
        <f>'070101'!O36</f>
        <v>0</v>
      </c>
      <c r="P95" s="77">
        <f>'070101'!P36</f>
        <v>0</v>
      </c>
      <c r="Q95" s="77">
        <f>'070101'!Q36</f>
        <v>0</v>
      </c>
    </row>
    <row r="96" spans="2:17" ht="30">
      <c r="B96" s="60">
        <v>2410</v>
      </c>
      <c r="C96" s="61" t="s">
        <v>29</v>
      </c>
      <c r="D96" s="77"/>
      <c r="E96" s="77"/>
      <c r="F96" s="80">
        <f t="shared" si="57"/>
        <v>0</v>
      </c>
      <c r="G96" s="77"/>
      <c r="H96" s="77"/>
      <c r="I96" s="80">
        <f>'070101'!I37</f>
        <v>0</v>
      </c>
      <c r="J96" s="80">
        <f>'070101'!J37</f>
        <v>0</v>
      </c>
      <c r="K96" s="77">
        <f t="shared" si="58"/>
        <v>0</v>
      </c>
      <c r="L96" s="77">
        <f>'070101'!L37</f>
        <v>0</v>
      </c>
      <c r="M96" s="77">
        <f>'070101'!M37</f>
        <v>0</v>
      </c>
      <c r="N96" s="77">
        <f>'070101'!N37</f>
        <v>0</v>
      </c>
      <c r="O96" s="77">
        <f>'070101'!O37</f>
        <v>0</v>
      </c>
      <c r="P96" s="77">
        <f>'070101'!P37</f>
        <v>0</v>
      </c>
      <c r="Q96" s="77">
        <f>'070101'!Q37</f>
        <v>0</v>
      </c>
    </row>
    <row r="97" spans="2:17" ht="30">
      <c r="B97" s="60">
        <v>2420</v>
      </c>
      <c r="C97" s="61" t="s">
        <v>30</v>
      </c>
      <c r="D97" s="77"/>
      <c r="E97" s="77"/>
      <c r="F97" s="80">
        <f t="shared" si="57"/>
        <v>0</v>
      </c>
      <c r="G97" s="77"/>
      <c r="H97" s="80">
        <f>H98+H99+H100</f>
        <v>0</v>
      </c>
      <c r="I97" s="80">
        <f>'070101'!I38</f>
        <v>0</v>
      </c>
      <c r="J97" s="80">
        <f>'070101'!J38</f>
        <v>0</v>
      </c>
      <c r="K97" s="77">
        <f t="shared" si="58"/>
        <v>0</v>
      </c>
      <c r="L97" s="77">
        <f>'070101'!L38</f>
        <v>0</v>
      </c>
      <c r="M97" s="77">
        <f>'070101'!M38</f>
        <v>0</v>
      </c>
      <c r="N97" s="77">
        <f>'070101'!N38</f>
        <v>0</v>
      </c>
      <c r="O97" s="77">
        <f>'070101'!O38</f>
        <v>0</v>
      </c>
      <c r="P97" s="77">
        <f>'070101'!P38</f>
        <v>0</v>
      </c>
      <c r="Q97" s="77">
        <f>'070101'!Q38</f>
        <v>0</v>
      </c>
    </row>
    <row r="98" spans="2:17" ht="15.75">
      <c r="B98" s="58">
        <v>2600</v>
      </c>
      <c r="C98" s="59" t="s">
        <v>31</v>
      </c>
      <c r="D98" s="80">
        <f>D99+D100+D101</f>
        <v>0</v>
      </c>
      <c r="E98" s="80">
        <f>E99+E100+E101</f>
        <v>0</v>
      </c>
      <c r="F98" s="80">
        <f t="shared" si="57"/>
        <v>0</v>
      </c>
      <c r="G98" s="80">
        <f>G99+G100+G101</f>
        <v>0</v>
      </c>
      <c r="H98" s="77"/>
      <c r="I98" s="80">
        <f>'070101'!I39</f>
        <v>0</v>
      </c>
      <c r="J98" s="80">
        <f>'070101'!J39</f>
        <v>0</v>
      </c>
      <c r="K98" s="77">
        <f t="shared" si="58"/>
        <v>0</v>
      </c>
      <c r="L98" s="77">
        <f>'070101'!L39</f>
        <v>0</v>
      </c>
      <c r="M98" s="77">
        <f>'070101'!M39</f>
        <v>0</v>
      </c>
      <c r="N98" s="77">
        <f>'070101'!N39</f>
        <v>0</v>
      </c>
      <c r="O98" s="77">
        <f>'070101'!O39</f>
        <v>0</v>
      </c>
      <c r="P98" s="77">
        <f>'070101'!P39</f>
        <v>0</v>
      </c>
      <c r="Q98" s="77">
        <f>'070101'!Q39</f>
        <v>0</v>
      </c>
    </row>
    <row r="99" spans="2:17" ht="30" hidden="1">
      <c r="B99" s="60">
        <v>2610</v>
      </c>
      <c r="C99" s="61" t="s">
        <v>32</v>
      </c>
      <c r="D99" s="77"/>
      <c r="E99" s="77"/>
      <c r="F99" s="80">
        <f t="shared" si="57"/>
        <v>0</v>
      </c>
      <c r="G99" s="77"/>
      <c r="H99" s="77"/>
      <c r="I99" s="80">
        <f>'070101'!I40</f>
        <v>0</v>
      </c>
      <c r="J99" s="80">
        <f>'070101'!J40</f>
        <v>0</v>
      </c>
      <c r="K99" s="77">
        <f t="shared" si="58"/>
        <v>0</v>
      </c>
      <c r="L99" s="77">
        <f>'070101'!L40</f>
        <v>0</v>
      </c>
      <c r="M99" s="77">
        <f>'070101'!M40</f>
        <v>0</v>
      </c>
      <c r="N99" s="77">
        <f>'070101'!N40</f>
        <v>0</v>
      </c>
      <c r="O99" s="77">
        <f>'070101'!O40</f>
        <v>0</v>
      </c>
      <c r="P99" s="77">
        <f>'070101'!P40</f>
        <v>0</v>
      </c>
      <c r="Q99" s="77">
        <f>'070101'!Q40</f>
        <v>0</v>
      </c>
    </row>
    <row r="100" spans="2:17" ht="30" hidden="1">
      <c r="B100" s="60">
        <v>2620</v>
      </c>
      <c r="C100" s="61" t="s">
        <v>33</v>
      </c>
      <c r="D100" s="77"/>
      <c r="E100" s="77"/>
      <c r="F100" s="80">
        <f t="shared" si="57"/>
        <v>0</v>
      </c>
      <c r="G100" s="77"/>
      <c r="H100" s="77"/>
      <c r="I100" s="80">
        <f>'070101'!I41</f>
        <v>0</v>
      </c>
      <c r="J100" s="80">
        <f>'070101'!J41</f>
        <v>0</v>
      </c>
      <c r="K100" s="77">
        <f t="shared" si="58"/>
        <v>0</v>
      </c>
      <c r="L100" s="77">
        <f>'070101'!L41</f>
        <v>0</v>
      </c>
      <c r="M100" s="77">
        <f>'070101'!M41</f>
        <v>0</v>
      </c>
      <c r="N100" s="77">
        <f>'070101'!N41</f>
        <v>0</v>
      </c>
      <c r="O100" s="77">
        <f>'070101'!O41</f>
        <v>0</v>
      </c>
      <c r="P100" s="77">
        <f>'070101'!P41</f>
        <v>0</v>
      </c>
      <c r="Q100" s="77">
        <f>'070101'!Q41</f>
        <v>0</v>
      </c>
    </row>
    <row r="101" spans="2:17" ht="30" hidden="1">
      <c r="B101" s="60">
        <v>2630</v>
      </c>
      <c r="C101" s="61" t="s">
        <v>34</v>
      </c>
      <c r="D101" s="77"/>
      <c r="E101" s="77"/>
      <c r="F101" s="80">
        <f t="shared" si="57"/>
        <v>0</v>
      </c>
      <c r="G101" s="77"/>
      <c r="H101" s="80">
        <f>H102+H103+H104</f>
        <v>0</v>
      </c>
      <c r="I101" s="80">
        <f>'070101'!I42</f>
        <v>0</v>
      </c>
      <c r="J101" s="80">
        <f>'070101'!J42</f>
        <v>0</v>
      </c>
      <c r="K101" s="77">
        <f t="shared" si="58"/>
        <v>0</v>
      </c>
      <c r="L101" s="77">
        <f>'070101'!L42</f>
        <v>0</v>
      </c>
      <c r="M101" s="77">
        <f>'070101'!M42</f>
        <v>0</v>
      </c>
      <c r="N101" s="77">
        <f>'070101'!N42</f>
        <v>0</v>
      </c>
      <c r="O101" s="77">
        <f>'070101'!O42</f>
        <v>0</v>
      </c>
      <c r="P101" s="77">
        <f>'070101'!P42</f>
        <v>0</v>
      </c>
      <c r="Q101" s="77">
        <f>'070101'!Q42</f>
        <v>0</v>
      </c>
    </row>
    <row r="102" spans="2:17" ht="15.75">
      <c r="B102" s="58">
        <v>2700</v>
      </c>
      <c r="C102" s="59" t="s">
        <v>35</v>
      </c>
      <c r="D102" s="80">
        <f>D103+D104+D105</f>
        <v>0</v>
      </c>
      <c r="E102" s="80">
        <f>E103+E104+E105</f>
        <v>0</v>
      </c>
      <c r="F102" s="80">
        <f t="shared" si="57"/>
        <v>0</v>
      </c>
      <c r="G102" s="80">
        <f>G103+G104+G105</f>
        <v>0</v>
      </c>
      <c r="H102" s="77"/>
      <c r="I102" s="80">
        <f>'070101'!I43</f>
        <v>0</v>
      </c>
      <c r="J102" s="80">
        <f>'070101'!J43</f>
        <v>0</v>
      </c>
      <c r="K102" s="77">
        <f t="shared" si="58"/>
        <v>0</v>
      </c>
      <c r="L102" s="77">
        <f>'070101'!L43</f>
        <v>0</v>
      </c>
      <c r="M102" s="77">
        <f>'070101'!M43</f>
        <v>0</v>
      </c>
      <c r="N102" s="77">
        <f>'070101'!N43</f>
        <v>0</v>
      </c>
      <c r="O102" s="77">
        <f>'070101'!O43</f>
        <v>0</v>
      </c>
      <c r="P102" s="77">
        <f>'070101'!P43</f>
        <v>0</v>
      </c>
      <c r="Q102" s="77">
        <f>'070101'!Q43</f>
        <v>0</v>
      </c>
    </row>
    <row r="103" spans="2:17" ht="15.75">
      <c r="B103" s="60">
        <v>2710</v>
      </c>
      <c r="C103" s="61" t="s">
        <v>36</v>
      </c>
      <c r="D103" s="77"/>
      <c r="E103" s="77"/>
      <c r="F103" s="80">
        <f t="shared" si="57"/>
        <v>0</v>
      </c>
      <c r="G103" s="77">
        <f>H103+I103</f>
        <v>0</v>
      </c>
      <c r="H103" s="77"/>
      <c r="I103" s="80">
        <f>'070101'!I44</f>
        <v>0</v>
      </c>
      <c r="J103" s="80">
        <f>'070101'!J44</f>
        <v>0</v>
      </c>
      <c r="K103" s="77">
        <f t="shared" si="58"/>
        <v>0</v>
      </c>
      <c r="L103" s="77">
        <f>'070101'!L44</f>
        <v>0</v>
      </c>
      <c r="M103" s="77">
        <f>'070101'!M44</f>
        <v>0</v>
      </c>
      <c r="N103" s="77">
        <f>'070101'!N44</f>
        <v>0</v>
      </c>
      <c r="O103" s="77">
        <f>'070101'!O44</f>
        <v>0</v>
      </c>
      <c r="P103" s="77">
        <f>'070101'!P44</f>
        <v>0</v>
      </c>
      <c r="Q103" s="77">
        <f>'070101'!Q44</f>
        <v>0</v>
      </c>
    </row>
    <row r="104" spans="2:17" ht="15.75">
      <c r="B104" s="60">
        <v>2720</v>
      </c>
      <c r="C104" s="61" t="s">
        <v>37</v>
      </c>
      <c r="D104" s="77"/>
      <c r="E104" s="77"/>
      <c r="F104" s="80">
        <f t="shared" si="57"/>
        <v>0</v>
      </c>
      <c r="G104" s="77">
        <f>H104+I104</f>
        <v>0</v>
      </c>
      <c r="H104" s="77"/>
      <c r="I104" s="80">
        <f>'070101'!I45</f>
        <v>0</v>
      </c>
      <c r="J104" s="80">
        <f>'070101'!J45</f>
        <v>0</v>
      </c>
      <c r="K104" s="77">
        <f t="shared" si="58"/>
        <v>0</v>
      </c>
      <c r="L104" s="77">
        <f>'070101'!L45</f>
        <v>0</v>
      </c>
      <c r="M104" s="77">
        <f>'070101'!M45</f>
        <v>0</v>
      </c>
      <c r="N104" s="77">
        <f>'070101'!N45</f>
        <v>0</v>
      </c>
      <c r="O104" s="77">
        <f>'070101'!O45</f>
        <v>0</v>
      </c>
      <c r="P104" s="77">
        <f>'070101'!P45</f>
        <v>0</v>
      </c>
      <c r="Q104" s="77">
        <f>'070101'!Q45</f>
        <v>0</v>
      </c>
    </row>
    <row r="105" spans="2:17" ht="15.75">
      <c r="B105" s="60">
        <v>2730</v>
      </c>
      <c r="C105" s="61" t="s">
        <v>38</v>
      </c>
      <c r="D105" s="77"/>
      <c r="E105" s="77"/>
      <c r="F105" s="80">
        <f aca="true" t="shared" si="60" ref="F105:F127">D105+E105</f>
        <v>0</v>
      </c>
      <c r="G105" s="77">
        <f>H105+I105</f>
        <v>0</v>
      </c>
      <c r="H105" s="77"/>
      <c r="I105" s="80">
        <f>'070101'!I46</f>
        <v>0</v>
      </c>
      <c r="J105" s="80">
        <f>'070101'!J46</f>
        <v>0</v>
      </c>
      <c r="K105" s="77">
        <f t="shared" si="58"/>
        <v>0</v>
      </c>
      <c r="L105" s="77">
        <f>'070101'!L46</f>
        <v>0</v>
      </c>
      <c r="M105" s="77">
        <f>'070101'!M46</f>
        <v>0</v>
      </c>
      <c r="N105" s="77">
        <f>'070101'!N46</f>
        <v>0</v>
      </c>
      <c r="O105" s="77">
        <f>'070101'!O46</f>
        <v>0</v>
      </c>
      <c r="P105" s="77">
        <f>'070101'!P46</f>
        <v>0</v>
      </c>
      <c r="Q105" s="77">
        <f>'070101'!Q46</f>
        <v>0</v>
      </c>
    </row>
    <row r="106" spans="2:17" ht="15.75">
      <c r="B106" s="58">
        <v>2800</v>
      </c>
      <c r="C106" s="59" t="s">
        <v>39</v>
      </c>
      <c r="D106" s="80"/>
      <c r="E106" s="77">
        <f>'070101'!F47</f>
        <v>5.498</v>
      </c>
      <c r="F106" s="80">
        <f t="shared" si="60"/>
        <v>5.498</v>
      </c>
      <c r="G106" s="77">
        <f>H106+I106</f>
        <v>10</v>
      </c>
      <c r="H106" s="77"/>
      <c r="I106" s="80">
        <f>'070101'!I47</f>
        <v>10</v>
      </c>
      <c r="J106" s="80">
        <f>'070101'!J47</f>
        <v>0</v>
      </c>
      <c r="K106" s="77">
        <f t="shared" si="58"/>
        <v>10</v>
      </c>
      <c r="L106" s="77">
        <f>'070101'!L47</f>
        <v>10.55</v>
      </c>
      <c r="M106" s="77">
        <f>'070101'!M47</f>
        <v>0</v>
      </c>
      <c r="N106" s="77">
        <f>'070101'!N47</f>
        <v>10.55</v>
      </c>
      <c r="O106" s="77">
        <f>'070101'!O47</f>
        <v>11.099</v>
      </c>
      <c r="P106" s="77">
        <f>'070101'!P47</f>
        <v>0</v>
      </c>
      <c r="Q106" s="77">
        <f>'070101'!Q47</f>
        <v>11.099</v>
      </c>
    </row>
    <row r="107" spans="2:17" ht="15.75">
      <c r="B107" s="58">
        <v>2900</v>
      </c>
      <c r="C107" s="59" t="s">
        <v>40</v>
      </c>
      <c r="D107" s="80"/>
      <c r="E107" s="80"/>
      <c r="F107" s="80">
        <f t="shared" si="60"/>
        <v>0</v>
      </c>
      <c r="G107" s="77">
        <f>H107+I107</f>
        <v>0</v>
      </c>
      <c r="H107" s="81">
        <f>H108+H122</f>
        <v>0</v>
      </c>
      <c r="I107" s="80">
        <f>'070101'!I48</f>
        <v>0</v>
      </c>
      <c r="J107" s="80">
        <f>'070101'!J48</f>
        <v>0</v>
      </c>
      <c r="K107" s="77">
        <f t="shared" si="58"/>
        <v>0</v>
      </c>
      <c r="L107" s="77">
        <f>'070101'!L48</f>
        <v>0</v>
      </c>
      <c r="M107" s="77">
        <f>'070101'!M48</f>
        <v>0</v>
      </c>
      <c r="N107" s="77">
        <f>'070101'!N48</f>
        <v>0</v>
      </c>
      <c r="O107" s="77">
        <f>'070101'!O48</f>
        <v>0</v>
      </c>
      <c r="P107" s="77">
        <f>'070101'!P48</f>
        <v>0</v>
      </c>
      <c r="Q107" s="77">
        <f>'070101'!Q48</f>
        <v>0</v>
      </c>
    </row>
    <row r="108" spans="2:17" ht="15.75">
      <c r="B108" s="58">
        <v>3000</v>
      </c>
      <c r="C108" s="59" t="s">
        <v>41</v>
      </c>
      <c r="D108" s="81">
        <f>D109+D123</f>
        <v>0</v>
      </c>
      <c r="E108" s="81">
        <f>E109+E123</f>
        <v>0</v>
      </c>
      <c r="F108" s="80">
        <f t="shared" si="60"/>
        <v>0</v>
      </c>
      <c r="G108" s="81">
        <f>G109+G123</f>
        <v>0</v>
      </c>
      <c r="H108" s="77">
        <f>H109+H110+H113+H116+H120+H121</f>
        <v>0</v>
      </c>
      <c r="I108" s="80">
        <f>'070101'!I49</f>
        <v>0</v>
      </c>
      <c r="J108" s="80">
        <f>'070101'!J49</f>
        <v>819</v>
      </c>
      <c r="K108" s="77">
        <f t="shared" si="58"/>
        <v>819</v>
      </c>
      <c r="L108" s="77">
        <f>'070101'!L49</f>
        <v>0</v>
      </c>
      <c r="M108" s="77">
        <f>'070101'!M49</f>
        <v>864.045</v>
      </c>
      <c r="N108" s="77">
        <f>'070101'!N49</f>
        <v>864.045</v>
      </c>
      <c r="O108" s="77">
        <f>'070101'!O49</f>
        <v>0</v>
      </c>
      <c r="P108" s="77">
        <f>'070101'!P49</f>
        <v>908.975</v>
      </c>
      <c r="Q108" s="77">
        <f>'070101'!Q49</f>
        <v>908.975</v>
      </c>
    </row>
    <row r="109" spans="2:17" ht="15.75">
      <c r="B109" s="60">
        <v>3100</v>
      </c>
      <c r="C109" s="61" t="s">
        <v>42</v>
      </c>
      <c r="D109" s="77">
        <f>D110+D111+D114+D117+D121+D122</f>
        <v>0</v>
      </c>
      <c r="E109" s="77">
        <f>E110+E111+E114+E117+E121+E122</f>
        <v>0</v>
      </c>
      <c r="F109" s="80">
        <f t="shared" si="60"/>
        <v>0</v>
      </c>
      <c r="G109" s="77">
        <f>G110+G111+G114+G117+G121+G122</f>
        <v>0</v>
      </c>
      <c r="H109" s="77"/>
      <c r="I109" s="80">
        <f>'070101'!I50</f>
        <v>0</v>
      </c>
      <c r="J109" s="80">
        <f>'070101'!J50</f>
        <v>819</v>
      </c>
      <c r="K109" s="77">
        <f t="shared" si="58"/>
        <v>819</v>
      </c>
      <c r="L109" s="77">
        <f>'070101'!L50</f>
        <v>0</v>
      </c>
      <c r="M109" s="77">
        <f>'070101'!M50</f>
        <v>864.045</v>
      </c>
      <c r="N109" s="77">
        <f>'070101'!N50</f>
        <v>864.045</v>
      </c>
      <c r="O109" s="77">
        <f>'070101'!O50</f>
        <v>0</v>
      </c>
      <c r="P109" s="77">
        <f>'070101'!P50</f>
        <v>908.975</v>
      </c>
      <c r="Q109" s="77">
        <f>'070101'!Q50</f>
        <v>908.975</v>
      </c>
    </row>
    <row r="110" spans="2:17" ht="30">
      <c r="B110" s="60">
        <v>3110</v>
      </c>
      <c r="C110" s="61" t="s">
        <v>43</v>
      </c>
      <c r="D110" s="77"/>
      <c r="E110" s="77"/>
      <c r="F110" s="80">
        <f t="shared" si="60"/>
        <v>0</v>
      </c>
      <c r="G110" s="77">
        <f aca="true" t="shared" si="61" ref="G110:G123">H110+I110</f>
        <v>0</v>
      </c>
      <c r="H110" s="77"/>
      <c r="I110" s="80">
        <f>'070101'!I51</f>
        <v>0</v>
      </c>
      <c r="J110" s="80">
        <f>'070101'!J51</f>
        <v>819</v>
      </c>
      <c r="K110" s="77">
        <f t="shared" si="58"/>
        <v>819</v>
      </c>
      <c r="L110" s="77">
        <f>'070101'!L51</f>
        <v>0</v>
      </c>
      <c r="M110" s="77">
        <f>'070101'!M51</f>
        <v>864.045</v>
      </c>
      <c r="N110" s="77">
        <f>'070101'!N51</f>
        <v>864.045</v>
      </c>
      <c r="O110" s="77">
        <f>'070101'!O51</f>
        <v>0</v>
      </c>
      <c r="P110" s="77">
        <f>'070101'!P51</f>
        <v>908.975</v>
      </c>
      <c r="Q110" s="77">
        <f>'070101'!Q51</f>
        <v>908.975</v>
      </c>
    </row>
    <row r="111" spans="2:17" ht="15.75" hidden="1">
      <c r="B111" s="60">
        <v>3120</v>
      </c>
      <c r="C111" s="61" t="s">
        <v>44</v>
      </c>
      <c r="D111" s="77">
        <f>D112+D113</f>
        <v>0</v>
      </c>
      <c r="E111" s="77">
        <f>E112+E113</f>
        <v>0</v>
      </c>
      <c r="F111" s="80">
        <f t="shared" si="60"/>
        <v>0</v>
      </c>
      <c r="G111" s="77">
        <f t="shared" si="61"/>
        <v>0</v>
      </c>
      <c r="H111" s="77"/>
      <c r="I111" s="80">
        <f>'070101'!I52</f>
        <v>0</v>
      </c>
      <c r="J111" s="80">
        <f>'070101'!J52</f>
        <v>0</v>
      </c>
      <c r="K111" s="77">
        <f t="shared" si="58"/>
        <v>0</v>
      </c>
      <c r="L111" s="77">
        <f>'070101'!L52</f>
        <v>0</v>
      </c>
      <c r="M111" s="77">
        <f>'070101'!M52</f>
        <v>0</v>
      </c>
      <c r="N111" s="77">
        <f>'070101'!N52</f>
        <v>0</v>
      </c>
      <c r="O111" s="77">
        <f>'070101'!O52</f>
        <v>0</v>
      </c>
      <c r="P111" s="77">
        <f>'070101'!P52</f>
        <v>0</v>
      </c>
      <c r="Q111" s="77">
        <f>'070101'!Q52</f>
        <v>0</v>
      </c>
    </row>
    <row r="112" spans="2:17" ht="15.75" hidden="1">
      <c r="B112" s="60">
        <v>3121</v>
      </c>
      <c r="C112" s="61" t="s">
        <v>45</v>
      </c>
      <c r="D112" s="77"/>
      <c r="E112" s="77"/>
      <c r="F112" s="80">
        <f t="shared" si="60"/>
        <v>0</v>
      </c>
      <c r="G112" s="77">
        <f t="shared" si="61"/>
        <v>0</v>
      </c>
      <c r="H112" s="77"/>
      <c r="I112" s="80">
        <f>'070101'!I53</f>
        <v>0</v>
      </c>
      <c r="J112" s="80">
        <f>'070101'!J53</f>
        <v>0</v>
      </c>
      <c r="K112" s="77">
        <f t="shared" si="58"/>
        <v>0</v>
      </c>
      <c r="L112" s="77">
        <f>'070101'!L53</f>
        <v>0</v>
      </c>
      <c r="M112" s="77">
        <f>'070101'!M53</f>
        <v>0</v>
      </c>
      <c r="N112" s="77">
        <f>'070101'!N53</f>
        <v>0</v>
      </c>
      <c r="O112" s="77">
        <f>'070101'!O53</f>
        <v>0</v>
      </c>
      <c r="P112" s="77">
        <f>'070101'!P53</f>
        <v>0</v>
      </c>
      <c r="Q112" s="77">
        <f>'070101'!Q53</f>
        <v>0</v>
      </c>
    </row>
    <row r="113" spans="2:17" ht="30" hidden="1">
      <c r="B113" s="60">
        <v>3122</v>
      </c>
      <c r="C113" s="61" t="s">
        <v>46</v>
      </c>
      <c r="D113" s="77"/>
      <c r="E113" s="77"/>
      <c r="F113" s="80">
        <f t="shared" si="60"/>
        <v>0</v>
      </c>
      <c r="G113" s="77">
        <f t="shared" si="61"/>
        <v>0</v>
      </c>
      <c r="H113" s="77"/>
      <c r="I113" s="80">
        <f>'070101'!I54</f>
        <v>0</v>
      </c>
      <c r="J113" s="80">
        <f>'070101'!J54</f>
        <v>0</v>
      </c>
      <c r="K113" s="77">
        <f t="shared" si="58"/>
        <v>0</v>
      </c>
      <c r="L113" s="77">
        <f>'070101'!L54</f>
        <v>0</v>
      </c>
      <c r="M113" s="77">
        <f>'070101'!M54</f>
        <v>0</v>
      </c>
      <c r="N113" s="77">
        <f>'070101'!N54</f>
        <v>0</v>
      </c>
      <c r="O113" s="77">
        <f>'070101'!O54</f>
        <v>0</v>
      </c>
      <c r="P113" s="77">
        <f>'070101'!P54</f>
        <v>0</v>
      </c>
      <c r="Q113" s="77">
        <f>'070101'!Q54</f>
        <v>0</v>
      </c>
    </row>
    <row r="114" spans="2:17" ht="15.75" hidden="1">
      <c r="B114" s="60">
        <v>3130</v>
      </c>
      <c r="C114" s="61" t="s">
        <v>47</v>
      </c>
      <c r="D114" s="77">
        <f>D115+D116</f>
        <v>0</v>
      </c>
      <c r="E114" s="77">
        <f>E115+E116</f>
        <v>0</v>
      </c>
      <c r="F114" s="80">
        <f t="shared" si="60"/>
        <v>0</v>
      </c>
      <c r="G114" s="77">
        <f t="shared" si="61"/>
        <v>0</v>
      </c>
      <c r="H114" s="77"/>
      <c r="I114" s="80">
        <f>'070101'!I55</f>
        <v>0</v>
      </c>
      <c r="J114" s="80">
        <f>'070101'!J55</f>
        <v>0</v>
      </c>
      <c r="K114" s="77">
        <f t="shared" si="58"/>
        <v>0</v>
      </c>
      <c r="L114" s="77">
        <f>'070101'!L55</f>
        <v>0</v>
      </c>
      <c r="M114" s="77">
        <f>'070101'!M55</f>
        <v>0</v>
      </c>
      <c r="N114" s="77">
        <f>'070101'!N55</f>
        <v>0</v>
      </c>
      <c r="O114" s="77">
        <f>'070101'!O55</f>
        <v>0</v>
      </c>
      <c r="P114" s="77">
        <f>'070101'!P55</f>
        <v>0</v>
      </c>
      <c r="Q114" s="77">
        <f>'070101'!Q55</f>
        <v>0</v>
      </c>
    </row>
    <row r="115" spans="2:17" ht="30" hidden="1">
      <c r="B115" s="60">
        <v>3131</v>
      </c>
      <c r="C115" s="61" t="s">
        <v>48</v>
      </c>
      <c r="D115" s="77"/>
      <c r="E115" s="77"/>
      <c r="F115" s="80">
        <f t="shared" si="60"/>
        <v>0</v>
      </c>
      <c r="G115" s="77">
        <f t="shared" si="61"/>
        <v>0</v>
      </c>
      <c r="H115" s="77"/>
      <c r="I115" s="80">
        <f>'070101'!I56</f>
        <v>0</v>
      </c>
      <c r="J115" s="80">
        <f>'070101'!J56</f>
        <v>0</v>
      </c>
      <c r="K115" s="77">
        <f t="shared" si="58"/>
        <v>0</v>
      </c>
      <c r="L115" s="77">
        <f>'070101'!L56</f>
        <v>0</v>
      </c>
      <c r="M115" s="77">
        <f>'070101'!M56</f>
        <v>0</v>
      </c>
      <c r="N115" s="77">
        <f>'070101'!N56</f>
        <v>0</v>
      </c>
      <c r="O115" s="77">
        <f>'070101'!O56</f>
        <v>0</v>
      </c>
      <c r="P115" s="77">
        <f>'070101'!P56</f>
        <v>0</v>
      </c>
      <c r="Q115" s="77">
        <f>'070101'!Q56</f>
        <v>0</v>
      </c>
    </row>
    <row r="116" spans="2:17" ht="15.75" hidden="1">
      <c r="B116" s="60">
        <v>3132</v>
      </c>
      <c r="C116" s="61" t="s">
        <v>49</v>
      </c>
      <c r="D116" s="77"/>
      <c r="E116" s="77"/>
      <c r="F116" s="80">
        <f t="shared" si="60"/>
        <v>0</v>
      </c>
      <c r="G116" s="77">
        <f t="shared" si="61"/>
        <v>0</v>
      </c>
      <c r="H116" s="77">
        <f>H117+H118+H119</f>
        <v>0</v>
      </c>
      <c r="I116" s="80">
        <f>'070101'!I57</f>
        <v>0</v>
      </c>
      <c r="J116" s="80">
        <f>'070101'!J57</f>
        <v>0</v>
      </c>
      <c r="K116" s="77">
        <f t="shared" si="58"/>
        <v>0</v>
      </c>
      <c r="L116" s="77">
        <f>'070101'!L57</f>
        <v>0</v>
      </c>
      <c r="M116" s="77">
        <f>'070101'!M57</f>
        <v>0</v>
      </c>
      <c r="N116" s="77">
        <f>'070101'!N57</f>
        <v>0</v>
      </c>
      <c r="O116" s="77">
        <f>'070101'!O57</f>
        <v>0</v>
      </c>
      <c r="P116" s="77">
        <f>'070101'!P57</f>
        <v>0</v>
      </c>
      <c r="Q116" s="77">
        <f>'070101'!Q57</f>
        <v>0</v>
      </c>
    </row>
    <row r="117" spans="2:17" ht="15.75" hidden="1">
      <c r="B117" s="60">
        <v>3140</v>
      </c>
      <c r="C117" s="61" t="s">
        <v>50</v>
      </c>
      <c r="D117" s="77">
        <f>D118+D119+D120</f>
        <v>0</v>
      </c>
      <c r="E117" s="77">
        <f>E118+E119+E120</f>
        <v>0</v>
      </c>
      <c r="F117" s="80">
        <f t="shared" si="60"/>
        <v>0</v>
      </c>
      <c r="G117" s="77">
        <f t="shared" si="61"/>
        <v>0</v>
      </c>
      <c r="H117" s="77"/>
      <c r="I117" s="80">
        <f>'070101'!I58</f>
        <v>0</v>
      </c>
      <c r="J117" s="80">
        <f>'070101'!J58</f>
        <v>0</v>
      </c>
      <c r="K117" s="77">
        <f t="shared" si="58"/>
        <v>0</v>
      </c>
      <c r="L117" s="77">
        <f>'070101'!L58</f>
        <v>0</v>
      </c>
      <c r="M117" s="77">
        <f>'070101'!M58</f>
        <v>0</v>
      </c>
      <c r="N117" s="77">
        <f>'070101'!N58</f>
        <v>0</v>
      </c>
      <c r="O117" s="77">
        <f>'070101'!O58</f>
        <v>0</v>
      </c>
      <c r="P117" s="77">
        <f>'070101'!P58</f>
        <v>0</v>
      </c>
      <c r="Q117" s="77">
        <f>'070101'!Q58</f>
        <v>0</v>
      </c>
    </row>
    <row r="118" spans="2:17" ht="30" hidden="1">
      <c r="B118" s="60">
        <v>3141</v>
      </c>
      <c r="C118" s="61" t="s">
        <v>51</v>
      </c>
      <c r="D118" s="77"/>
      <c r="E118" s="77"/>
      <c r="F118" s="80">
        <f t="shared" si="60"/>
        <v>0</v>
      </c>
      <c r="G118" s="77">
        <f t="shared" si="61"/>
        <v>0</v>
      </c>
      <c r="H118" s="77"/>
      <c r="I118" s="80">
        <f>'070101'!I59</f>
        <v>0</v>
      </c>
      <c r="J118" s="80">
        <f>'070101'!J59</f>
        <v>0</v>
      </c>
      <c r="K118" s="77">
        <f t="shared" si="58"/>
        <v>0</v>
      </c>
      <c r="L118" s="77">
        <f>'070101'!L59</f>
        <v>0</v>
      </c>
      <c r="M118" s="77">
        <f>'070101'!M59</f>
        <v>0</v>
      </c>
      <c r="N118" s="77">
        <f>'070101'!N59</f>
        <v>0</v>
      </c>
      <c r="O118" s="77">
        <f>'070101'!O59</f>
        <v>0</v>
      </c>
      <c r="P118" s="77">
        <f>'070101'!P59</f>
        <v>0</v>
      </c>
      <c r="Q118" s="77">
        <f>'070101'!Q59</f>
        <v>0</v>
      </c>
    </row>
    <row r="119" spans="2:17" ht="15.75" hidden="1">
      <c r="B119" s="60">
        <v>3142</v>
      </c>
      <c r="C119" s="61" t="s">
        <v>52</v>
      </c>
      <c r="D119" s="77"/>
      <c r="E119" s="77"/>
      <c r="F119" s="80">
        <f t="shared" si="60"/>
        <v>0</v>
      </c>
      <c r="G119" s="77">
        <f t="shared" si="61"/>
        <v>0</v>
      </c>
      <c r="H119" s="77"/>
      <c r="I119" s="80">
        <f>'070101'!I60</f>
        <v>0</v>
      </c>
      <c r="J119" s="80">
        <f>'070101'!J60</f>
        <v>0</v>
      </c>
      <c r="K119" s="77">
        <f t="shared" si="58"/>
        <v>0</v>
      </c>
      <c r="L119" s="77">
        <f>'070101'!L60</f>
        <v>0</v>
      </c>
      <c r="M119" s="77">
        <f>'070101'!M60</f>
        <v>0</v>
      </c>
      <c r="N119" s="77">
        <f>'070101'!N60</f>
        <v>0</v>
      </c>
      <c r="O119" s="77">
        <f>'070101'!O60</f>
        <v>0</v>
      </c>
      <c r="P119" s="77">
        <f>'070101'!P60</f>
        <v>0</v>
      </c>
      <c r="Q119" s="77">
        <f>'070101'!Q60</f>
        <v>0</v>
      </c>
    </row>
    <row r="120" spans="2:17" ht="30" hidden="1">
      <c r="B120" s="60">
        <v>3143</v>
      </c>
      <c r="C120" s="61" t="s">
        <v>53</v>
      </c>
      <c r="D120" s="77"/>
      <c r="E120" s="77"/>
      <c r="F120" s="80">
        <f t="shared" si="60"/>
        <v>0</v>
      </c>
      <c r="G120" s="77">
        <f t="shared" si="61"/>
        <v>0</v>
      </c>
      <c r="H120" s="77"/>
      <c r="I120" s="80">
        <f>'070101'!I61</f>
        <v>0</v>
      </c>
      <c r="J120" s="80">
        <f>'070101'!J61</f>
        <v>0</v>
      </c>
      <c r="K120" s="77">
        <f t="shared" si="58"/>
        <v>0</v>
      </c>
      <c r="L120" s="77">
        <f>'070101'!L61</f>
        <v>0</v>
      </c>
      <c r="M120" s="77">
        <f>'070101'!M61</f>
        <v>0</v>
      </c>
      <c r="N120" s="77">
        <f>'070101'!N61</f>
        <v>0</v>
      </c>
      <c r="O120" s="77">
        <f>'070101'!O61</f>
        <v>0</v>
      </c>
      <c r="P120" s="77">
        <f>'070101'!P61</f>
        <v>0</v>
      </c>
      <c r="Q120" s="77">
        <f>'070101'!Q61</f>
        <v>0</v>
      </c>
    </row>
    <row r="121" spans="2:17" ht="15.75" hidden="1">
      <c r="B121" s="60">
        <v>3150</v>
      </c>
      <c r="C121" s="61" t="s">
        <v>54</v>
      </c>
      <c r="D121" s="77"/>
      <c r="E121" s="77"/>
      <c r="F121" s="80">
        <f t="shared" si="60"/>
        <v>0</v>
      </c>
      <c r="G121" s="77">
        <f t="shared" si="61"/>
        <v>0</v>
      </c>
      <c r="H121" s="77"/>
      <c r="I121" s="80">
        <f>'070101'!I62</f>
        <v>0</v>
      </c>
      <c r="J121" s="80">
        <f>'070101'!J62</f>
        <v>0</v>
      </c>
      <c r="K121" s="77">
        <f t="shared" si="58"/>
        <v>0</v>
      </c>
      <c r="L121" s="77">
        <f>'070101'!L62</f>
        <v>0</v>
      </c>
      <c r="M121" s="77">
        <f>'070101'!M62</f>
        <v>0</v>
      </c>
      <c r="N121" s="77">
        <f>'070101'!N62</f>
        <v>0</v>
      </c>
      <c r="O121" s="77">
        <f>'070101'!O62</f>
        <v>0</v>
      </c>
      <c r="P121" s="77">
        <f>'070101'!P62</f>
        <v>0</v>
      </c>
      <c r="Q121" s="77">
        <f>'070101'!Q62</f>
        <v>0</v>
      </c>
    </row>
    <row r="122" spans="2:17" ht="15.75" hidden="1">
      <c r="B122" s="60">
        <v>3160</v>
      </c>
      <c r="C122" s="61" t="s">
        <v>55</v>
      </c>
      <c r="D122" s="77"/>
      <c r="E122" s="77"/>
      <c r="F122" s="80">
        <f t="shared" si="60"/>
        <v>0</v>
      </c>
      <c r="G122" s="77">
        <f t="shared" si="61"/>
        <v>0</v>
      </c>
      <c r="H122" s="77">
        <f>H123+H124+H125+H126</f>
        <v>0</v>
      </c>
      <c r="I122" s="80">
        <f>'070101'!I63</f>
        <v>0</v>
      </c>
      <c r="J122" s="80">
        <f>'070101'!J63</f>
        <v>0</v>
      </c>
      <c r="K122" s="77">
        <f t="shared" si="58"/>
        <v>0</v>
      </c>
      <c r="L122" s="77">
        <f>'070101'!L63</f>
        <v>0</v>
      </c>
      <c r="M122" s="77">
        <f>'070101'!M63</f>
        <v>0</v>
      </c>
      <c r="N122" s="77">
        <f>'070101'!N63</f>
        <v>0</v>
      </c>
      <c r="O122" s="77">
        <f>'070101'!O63</f>
        <v>0</v>
      </c>
      <c r="P122" s="77">
        <f>'070101'!P63</f>
        <v>0</v>
      </c>
      <c r="Q122" s="77">
        <f>'070101'!Q63</f>
        <v>0</v>
      </c>
    </row>
    <row r="123" spans="2:17" ht="15.75" hidden="1">
      <c r="B123" s="60">
        <v>3200</v>
      </c>
      <c r="C123" s="61" t="s">
        <v>56</v>
      </c>
      <c r="D123" s="77">
        <f>D124+D125+D126+D127</f>
        <v>0</v>
      </c>
      <c r="E123" s="77">
        <f>E124+E125+E126+E127</f>
        <v>0</v>
      </c>
      <c r="F123" s="80">
        <f t="shared" si="60"/>
        <v>0</v>
      </c>
      <c r="G123" s="77">
        <f t="shared" si="61"/>
        <v>0</v>
      </c>
      <c r="H123" s="77"/>
      <c r="I123" s="80">
        <f>'070101'!I64</f>
        <v>0</v>
      </c>
      <c r="J123" s="80">
        <f>'070101'!J64</f>
        <v>0</v>
      </c>
      <c r="K123" s="77">
        <f t="shared" si="58"/>
        <v>0</v>
      </c>
      <c r="L123" s="77">
        <f>'070101'!L64</f>
        <v>0</v>
      </c>
      <c r="M123" s="77">
        <f>'070101'!M64</f>
        <v>0</v>
      </c>
      <c r="N123" s="77">
        <f>'070101'!N64</f>
        <v>0</v>
      </c>
      <c r="O123" s="77">
        <f>'070101'!O64</f>
        <v>0</v>
      </c>
      <c r="P123" s="77">
        <f>'070101'!P64</f>
        <v>0</v>
      </c>
      <c r="Q123" s="77">
        <f>'070101'!Q64</f>
        <v>0</v>
      </c>
    </row>
    <row r="124" spans="2:17" ht="30" hidden="1">
      <c r="B124" s="60">
        <v>3210</v>
      </c>
      <c r="C124" s="61" t="s">
        <v>57</v>
      </c>
      <c r="D124" s="77"/>
      <c r="E124" s="77"/>
      <c r="F124" s="80">
        <f t="shared" si="60"/>
        <v>0</v>
      </c>
      <c r="G124" s="77"/>
      <c r="H124" s="77"/>
      <c r="I124" s="80">
        <f>'070101'!I65</f>
        <v>0</v>
      </c>
      <c r="J124" s="80">
        <f>'070101'!J65</f>
        <v>0</v>
      </c>
      <c r="K124" s="77">
        <f t="shared" si="58"/>
        <v>0</v>
      </c>
      <c r="L124" s="77">
        <f>'070101'!L65</f>
        <v>0</v>
      </c>
      <c r="M124" s="77">
        <f>'070101'!M65</f>
        <v>0</v>
      </c>
      <c r="N124" s="77">
        <f>'070101'!N65</f>
        <v>0</v>
      </c>
      <c r="O124" s="77">
        <f>'070101'!O65</f>
        <v>0</v>
      </c>
      <c r="P124" s="77">
        <f>'070101'!P65</f>
        <v>0</v>
      </c>
      <c r="Q124" s="77">
        <f>'070101'!Q65</f>
        <v>0</v>
      </c>
    </row>
    <row r="125" spans="2:17" ht="30" hidden="1">
      <c r="B125" s="60">
        <v>3220</v>
      </c>
      <c r="C125" s="61" t="s">
        <v>58</v>
      </c>
      <c r="D125" s="77"/>
      <c r="E125" s="77"/>
      <c r="F125" s="80">
        <f t="shared" si="60"/>
        <v>0</v>
      </c>
      <c r="G125" s="77"/>
      <c r="H125" s="77"/>
      <c r="I125" s="80">
        <f>'070101'!I66</f>
        <v>0</v>
      </c>
      <c r="J125" s="80">
        <f>'070101'!J66</f>
        <v>0</v>
      </c>
      <c r="K125" s="77">
        <f t="shared" si="58"/>
        <v>0</v>
      </c>
      <c r="L125" s="77">
        <f>'070101'!L66</f>
        <v>0</v>
      </c>
      <c r="M125" s="77">
        <f>'070101'!M66</f>
        <v>0</v>
      </c>
      <c r="N125" s="77">
        <f>'070101'!N66</f>
        <v>0</v>
      </c>
      <c r="O125" s="77">
        <f>'070101'!O66</f>
        <v>0</v>
      </c>
      <c r="P125" s="77">
        <f>'070101'!P66</f>
        <v>0</v>
      </c>
      <c r="Q125" s="77">
        <f>'070101'!Q66</f>
        <v>0</v>
      </c>
    </row>
    <row r="126" spans="2:17" ht="30" hidden="1">
      <c r="B126" s="60">
        <v>3230</v>
      </c>
      <c r="C126" s="61" t="s">
        <v>59</v>
      </c>
      <c r="D126" s="77"/>
      <c r="E126" s="77"/>
      <c r="F126" s="80">
        <f t="shared" si="60"/>
        <v>0</v>
      </c>
      <c r="G126" s="77"/>
      <c r="H126" s="77"/>
      <c r="I126" s="80">
        <f>'070101'!I67</f>
        <v>0</v>
      </c>
      <c r="J126" s="80">
        <f>'070101'!J67</f>
        <v>0</v>
      </c>
      <c r="K126" s="77">
        <f t="shared" si="58"/>
        <v>0</v>
      </c>
      <c r="L126" s="77">
        <f>'070101'!L67</f>
        <v>0</v>
      </c>
      <c r="M126" s="77">
        <f>'070101'!M67</f>
        <v>0</v>
      </c>
      <c r="N126" s="77">
        <f>'070101'!N67</f>
        <v>0</v>
      </c>
      <c r="O126" s="77">
        <f>'070101'!O67</f>
        <v>0</v>
      </c>
      <c r="P126" s="77">
        <f>'070101'!P67</f>
        <v>0</v>
      </c>
      <c r="Q126" s="77">
        <f>'070101'!Q67</f>
        <v>0</v>
      </c>
    </row>
    <row r="127" spans="2:17" ht="15.75" hidden="1">
      <c r="B127" s="60">
        <v>3240</v>
      </c>
      <c r="C127" s="61" t="s">
        <v>60</v>
      </c>
      <c r="D127" s="77"/>
      <c r="E127" s="77"/>
      <c r="F127" s="80">
        <f t="shared" si="60"/>
        <v>0</v>
      </c>
      <c r="G127" s="77"/>
      <c r="H127" s="77"/>
      <c r="I127" s="80">
        <f>'070101'!I68</f>
        <v>0</v>
      </c>
      <c r="J127" s="80">
        <f>'070101'!J68</f>
        <v>0</v>
      </c>
      <c r="K127" s="77">
        <f t="shared" si="58"/>
        <v>0</v>
      </c>
      <c r="L127" s="77">
        <f>'070101'!L68</f>
        <v>0</v>
      </c>
      <c r="M127" s="77">
        <f>'070101'!M68</f>
        <v>0</v>
      </c>
      <c r="N127" s="77">
        <f>'070101'!N68</f>
        <v>0</v>
      </c>
      <c r="O127" s="77">
        <f>'070101'!O68</f>
        <v>0</v>
      </c>
      <c r="P127" s="77">
        <f>'070101'!P68</f>
        <v>0</v>
      </c>
      <c r="Q127" s="77">
        <f>'070101'!Q68</f>
        <v>0</v>
      </c>
    </row>
    <row r="128" spans="2:17" s="91" customFormat="1" ht="67.5" customHeight="1">
      <c r="B128" s="92" t="s">
        <v>90</v>
      </c>
      <c r="C128" s="93" t="s">
        <v>91</v>
      </c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</row>
    <row r="129" spans="2:17" ht="19.5">
      <c r="B129" s="58"/>
      <c r="C129" s="40" t="s">
        <v>5</v>
      </c>
      <c r="D129" s="83">
        <f aca="true" t="shared" si="62" ref="D129:F148">D186+D243</f>
        <v>87993.975</v>
      </c>
      <c r="E129" s="83">
        <f t="shared" si="62"/>
        <v>37260.209</v>
      </c>
      <c r="F129" s="83">
        <f t="shared" si="62"/>
        <v>125254.18400000001</v>
      </c>
      <c r="G129" s="83">
        <f>G130+G165</f>
        <v>160487.466</v>
      </c>
      <c r="H129" s="83">
        <f aca="true" t="shared" si="63" ref="H129:Q129">H186+H243</f>
        <v>114201.751</v>
      </c>
      <c r="I129" s="83">
        <f t="shared" si="63"/>
        <v>46285.71500000001</v>
      </c>
      <c r="J129" s="83">
        <f t="shared" si="63"/>
        <v>1326.5</v>
      </c>
      <c r="K129" s="83">
        <f t="shared" si="63"/>
        <v>161813.966</v>
      </c>
      <c r="L129" s="83">
        <f t="shared" si="63"/>
        <v>176985.12</v>
      </c>
      <c r="M129" s="83">
        <f t="shared" si="63"/>
        <v>1399.458</v>
      </c>
      <c r="N129" s="83">
        <f t="shared" si="63"/>
        <v>178384.578</v>
      </c>
      <c r="O129" s="83">
        <f t="shared" si="63"/>
        <v>190829.34099999996</v>
      </c>
      <c r="P129" s="83">
        <f t="shared" si="63"/>
        <v>1472.23</v>
      </c>
      <c r="Q129" s="83">
        <f t="shared" si="63"/>
        <v>192301.571</v>
      </c>
    </row>
    <row r="130" spans="2:17" ht="15.75">
      <c r="B130" s="58">
        <v>2000</v>
      </c>
      <c r="C130" s="62" t="s">
        <v>6</v>
      </c>
      <c r="D130" s="77">
        <f t="shared" si="62"/>
        <v>87993.975</v>
      </c>
      <c r="E130" s="77">
        <f t="shared" si="62"/>
        <v>37260.209</v>
      </c>
      <c r="F130" s="77">
        <f t="shared" si="62"/>
        <v>125254.18400000001</v>
      </c>
      <c r="G130" s="77">
        <f aca="true" t="shared" si="64" ref="G130:Q130">G187+G244</f>
        <v>160487.466</v>
      </c>
      <c r="H130" s="77">
        <f t="shared" si="64"/>
        <v>114201.751</v>
      </c>
      <c r="I130" s="77">
        <f t="shared" si="64"/>
        <v>46285.71500000001</v>
      </c>
      <c r="J130" s="77">
        <f t="shared" si="64"/>
        <v>0</v>
      </c>
      <c r="K130" s="77">
        <f t="shared" si="64"/>
        <v>160487.466</v>
      </c>
      <c r="L130" s="77">
        <f t="shared" si="64"/>
        <v>176985.12</v>
      </c>
      <c r="M130" s="77">
        <f t="shared" si="64"/>
        <v>0</v>
      </c>
      <c r="N130" s="77">
        <f t="shared" si="64"/>
        <v>176985.12</v>
      </c>
      <c r="O130" s="77">
        <f t="shared" si="64"/>
        <v>190829.34099999996</v>
      </c>
      <c r="P130" s="77">
        <f t="shared" si="64"/>
        <v>0</v>
      </c>
      <c r="Q130" s="77">
        <f t="shared" si="64"/>
        <v>190829.34099999996</v>
      </c>
    </row>
    <row r="131" spans="2:17" ht="28.5">
      <c r="B131" s="58">
        <v>2100</v>
      </c>
      <c r="C131" s="62" t="s">
        <v>7</v>
      </c>
      <c r="D131" s="77">
        <f t="shared" si="62"/>
        <v>78075.777</v>
      </c>
      <c r="E131" s="77">
        <f t="shared" si="62"/>
        <v>18188.147999999997</v>
      </c>
      <c r="F131" s="77">
        <f t="shared" si="62"/>
        <v>96263.925</v>
      </c>
      <c r="G131" s="77">
        <f aca="true" t="shared" si="65" ref="G131:Q131">G188+G245</f>
        <v>125254.4</v>
      </c>
      <c r="H131" s="77">
        <f t="shared" si="65"/>
        <v>97603.178</v>
      </c>
      <c r="I131" s="77">
        <f t="shared" si="65"/>
        <v>27651.222</v>
      </c>
      <c r="J131" s="77">
        <f t="shared" si="65"/>
        <v>0</v>
      </c>
      <c r="K131" s="77">
        <f t="shared" si="65"/>
        <v>125254.4</v>
      </c>
      <c r="L131" s="77">
        <f t="shared" si="65"/>
        <v>139577.64200000002</v>
      </c>
      <c r="M131" s="77">
        <f t="shared" si="65"/>
        <v>0</v>
      </c>
      <c r="N131" s="77">
        <f t="shared" si="65"/>
        <v>139577.64200000002</v>
      </c>
      <c r="O131" s="77">
        <f t="shared" si="65"/>
        <v>151476.675</v>
      </c>
      <c r="P131" s="77">
        <f t="shared" si="65"/>
        <v>0</v>
      </c>
      <c r="Q131" s="77">
        <f t="shared" si="65"/>
        <v>151476.675</v>
      </c>
    </row>
    <row r="132" spans="2:17" ht="15.75">
      <c r="B132" s="60">
        <v>2110</v>
      </c>
      <c r="C132" s="63" t="s">
        <v>8</v>
      </c>
      <c r="D132" s="77">
        <f t="shared" si="62"/>
        <v>63996.541</v>
      </c>
      <c r="E132" s="77">
        <f t="shared" si="62"/>
        <v>14908.318</v>
      </c>
      <c r="F132" s="77">
        <f t="shared" si="62"/>
        <v>78904.859</v>
      </c>
      <c r="G132" s="77">
        <f aca="true" t="shared" si="66" ref="G132:Q132">G189+G246</f>
        <v>102667.541</v>
      </c>
      <c r="H132" s="77">
        <f t="shared" si="66"/>
        <v>80002.605</v>
      </c>
      <c r="I132" s="77">
        <f t="shared" si="66"/>
        <v>22664.936</v>
      </c>
      <c r="J132" s="77">
        <f t="shared" si="66"/>
        <v>0</v>
      </c>
      <c r="K132" s="77">
        <f t="shared" si="66"/>
        <v>102667.541</v>
      </c>
      <c r="L132" s="77">
        <f t="shared" si="66"/>
        <v>114407.903</v>
      </c>
      <c r="M132" s="77">
        <f t="shared" si="66"/>
        <v>0</v>
      </c>
      <c r="N132" s="77">
        <f t="shared" si="66"/>
        <v>114407.903</v>
      </c>
      <c r="O132" s="77">
        <f t="shared" si="66"/>
        <v>124161.20899999999</v>
      </c>
      <c r="P132" s="77">
        <f t="shared" si="66"/>
        <v>0</v>
      </c>
      <c r="Q132" s="77">
        <f t="shared" si="66"/>
        <v>124161.20899999999</v>
      </c>
    </row>
    <row r="133" spans="2:17" ht="15.75">
      <c r="B133" s="60">
        <v>2111</v>
      </c>
      <c r="C133" s="63" t="s">
        <v>9</v>
      </c>
      <c r="D133" s="77">
        <f t="shared" si="62"/>
        <v>63996.541</v>
      </c>
      <c r="E133" s="77">
        <f t="shared" si="62"/>
        <v>14908.318</v>
      </c>
      <c r="F133" s="77">
        <f t="shared" si="62"/>
        <v>78904.859</v>
      </c>
      <c r="G133" s="77">
        <f aca="true" t="shared" si="67" ref="G133:Q133">G190+G247</f>
        <v>102667.541</v>
      </c>
      <c r="H133" s="77">
        <f t="shared" si="67"/>
        <v>80002.605</v>
      </c>
      <c r="I133" s="77">
        <f t="shared" si="67"/>
        <v>22664.936</v>
      </c>
      <c r="J133" s="77">
        <f t="shared" si="67"/>
        <v>0</v>
      </c>
      <c r="K133" s="77">
        <f t="shared" si="67"/>
        <v>102667.541</v>
      </c>
      <c r="L133" s="77">
        <f t="shared" si="67"/>
        <v>114407.903</v>
      </c>
      <c r="M133" s="77">
        <f t="shared" si="67"/>
        <v>0</v>
      </c>
      <c r="N133" s="77">
        <f t="shared" si="67"/>
        <v>114407.903</v>
      </c>
      <c r="O133" s="77">
        <f t="shared" si="67"/>
        <v>124161.20899999999</v>
      </c>
      <c r="P133" s="77">
        <f t="shared" si="67"/>
        <v>0</v>
      </c>
      <c r="Q133" s="77">
        <f t="shared" si="67"/>
        <v>124161.20899999999</v>
      </c>
    </row>
    <row r="134" spans="2:17" ht="30">
      <c r="B134" s="60">
        <v>2112</v>
      </c>
      <c r="C134" s="63" t="s">
        <v>10</v>
      </c>
      <c r="D134" s="77">
        <f t="shared" si="62"/>
        <v>0</v>
      </c>
      <c r="E134" s="77">
        <f t="shared" si="62"/>
        <v>0</v>
      </c>
      <c r="F134" s="77">
        <f t="shared" si="62"/>
        <v>0</v>
      </c>
      <c r="G134" s="77">
        <f aca="true" t="shared" si="68" ref="G134:Q134">G191+G248</f>
        <v>0</v>
      </c>
      <c r="H134" s="77">
        <f t="shared" si="68"/>
        <v>0</v>
      </c>
      <c r="I134" s="77">
        <f t="shared" si="68"/>
        <v>0</v>
      </c>
      <c r="J134" s="77">
        <f t="shared" si="68"/>
        <v>0</v>
      </c>
      <c r="K134" s="77">
        <f t="shared" si="68"/>
        <v>0</v>
      </c>
      <c r="L134" s="77">
        <f t="shared" si="68"/>
        <v>0</v>
      </c>
      <c r="M134" s="77">
        <f t="shared" si="68"/>
        <v>0</v>
      </c>
      <c r="N134" s="77">
        <f t="shared" si="68"/>
        <v>0</v>
      </c>
      <c r="O134" s="77">
        <f t="shared" si="68"/>
        <v>0</v>
      </c>
      <c r="P134" s="77">
        <f t="shared" si="68"/>
        <v>0</v>
      </c>
      <c r="Q134" s="77">
        <f t="shared" si="68"/>
        <v>0</v>
      </c>
    </row>
    <row r="135" spans="2:17" ht="15.75">
      <c r="B135" s="60">
        <v>2120</v>
      </c>
      <c r="C135" s="63" t="s">
        <v>11</v>
      </c>
      <c r="D135" s="77">
        <f t="shared" si="62"/>
        <v>14079.236</v>
      </c>
      <c r="E135" s="77">
        <f t="shared" si="62"/>
        <v>3279.829999999998</v>
      </c>
      <c r="F135" s="77">
        <f t="shared" si="62"/>
        <v>17359.066</v>
      </c>
      <c r="G135" s="77">
        <f aca="true" t="shared" si="69" ref="G135:Q135">G192+G249</f>
        <v>22586.859</v>
      </c>
      <c r="H135" s="77">
        <f t="shared" si="69"/>
        <v>17600.573</v>
      </c>
      <c r="I135" s="77">
        <f t="shared" si="69"/>
        <v>4986.286</v>
      </c>
      <c r="J135" s="77">
        <f t="shared" si="69"/>
        <v>0</v>
      </c>
      <c r="K135" s="77">
        <f t="shared" si="69"/>
        <v>22586.859</v>
      </c>
      <c r="L135" s="77">
        <f t="shared" si="69"/>
        <v>25169.738999999998</v>
      </c>
      <c r="M135" s="77">
        <f t="shared" si="69"/>
        <v>0</v>
      </c>
      <c r="N135" s="77">
        <f t="shared" si="69"/>
        <v>25169.738999999998</v>
      </c>
      <c r="O135" s="77">
        <f t="shared" si="69"/>
        <v>27315.466</v>
      </c>
      <c r="P135" s="77">
        <f t="shared" si="69"/>
        <v>0</v>
      </c>
      <c r="Q135" s="77">
        <f t="shared" si="69"/>
        <v>27315.466</v>
      </c>
    </row>
    <row r="136" spans="2:17" ht="15.75">
      <c r="B136" s="58">
        <v>2200</v>
      </c>
      <c r="C136" s="62" t="s">
        <v>12</v>
      </c>
      <c r="D136" s="77">
        <f t="shared" si="62"/>
        <v>9918.198</v>
      </c>
      <c r="E136" s="77">
        <f t="shared" si="62"/>
        <v>19061.108</v>
      </c>
      <c r="F136" s="77">
        <f t="shared" si="62"/>
        <v>28979.306</v>
      </c>
      <c r="G136" s="77">
        <f aca="true" t="shared" si="70" ref="G136:Q136">G193+G250</f>
        <v>35173.204000000005</v>
      </c>
      <c r="H136" s="77">
        <f t="shared" si="70"/>
        <v>16598.573</v>
      </c>
      <c r="I136" s="77">
        <f t="shared" si="70"/>
        <v>18574.631000000005</v>
      </c>
      <c r="J136" s="77">
        <f t="shared" si="70"/>
        <v>0</v>
      </c>
      <c r="K136" s="77">
        <f t="shared" si="70"/>
        <v>35173.204000000005</v>
      </c>
      <c r="L136" s="77">
        <f t="shared" si="70"/>
        <v>37344.324</v>
      </c>
      <c r="M136" s="77">
        <f t="shared" si="70"/>
        <v>0</v>
      </c>
      <c r="N136" s="77">
        <f t="shared" si="70"/>
        <v>37344.324</v>
      </c>
      <c r="O136" s="77">
        <f t="shared" si="70"/>
        <v>39286.227999999996</v>
      </c>
      <c r="P136" s="77">
        <f t="shared" si="70"/>
        <v>0</v>
      </c>
      <c r="Q136" s="77">
        <f t="shared" si="70"/>
        <v>39286.227999999996</v>
      </c>
    </row>
    <row r="137" spans="2:17" ht="30">
      <c r="B137" s="60">
        <v>2210</v>
      </c>
      <c r="C137" s="63" t="s">
        <v>13</v>
      </c>
      <c r="D137" s="77">
        <f t="shared" si="62"/>
        <v>0</v>
      </c>
      <c r="E137" s="77">
        <f t="shared" si="62"/>
        <v>168.05</v>
      </c>
      <c r="F137" s="77">
        <f t="shared" si="62"/>
        <v>168.05</v>
      </c>
      <c r="G137" s="77">
        <f aca="true" t="shared" si="71" ref="G137:Q137">G194+G251</f>
        <v>1254.629</v>
      </c>
      <c r="H137" s="77">
        <f t="shared" si="71"/>
        <v>0</v>
      </c>
      <c r="I137" s="77">
        <f t="shared" si="71"/>
        <v>1254.629</v>
      </c>
      <c r="J137" s="77">
        <f t="shared" si="71"/>
        <v>0</v>
      </c>
      <c r="K137" s="77">
        <f t="shared" si="71"/>
        <v>1254.629</v>
      </c>
      <c r="L137" s="77">
        <f t="shared" si="71"/>
        <v>1323.634</v>
      </c>
      <c r="M137" s="77">
        <f t="shared" si="71"/>
        <v>0</v>
      </c>
      <c r="N137" s="77">
        <f t="shared" si="71"/>
        <v>1323.634</v>
      </c>
      <c r="O137" s="77">
        <f t="shared" si="71"/>
        <v>1392.463</v>
      </c>
      <c r="P137" s="77">
        <f t="shared" si="71"/>
        <v>0</v>
      </c>
      <c r="Q137" s="77">
        <f t="shared" si="71"/>
        <v>1392.463</v>
      </c>
    </row>
    <row r="138" spans="2:17" ht="30">
      <c r="B138" s="60">
        <v>2220</v>
      </c>
      <c r="C138" s="63" t="s">
        <v>14</v>
      </c>
      <c r="D138" s="77">
        <f t="shared" si="62"/>
        <v>0</v>
      </c>
      <c r="E138" s="77">
        <f t="shared" si="62"/>
        <v>11.596</v>
      </c>
      <c r="F138" s="77">
        <f t="shared" si="62"/>
        <v>11.596</v>
      </c>
      <c r="G138" s="77">
        <f aca="true" t="shared" si="72" ref="G138:Q138">G195+G252</f>
        <v>12.535</v>
      </c>
      <c r="H138" s="77">
        <f t="shared" si="72"/>
        <v>0</v>
      </c>
      <c r="I138" s="77">
        <f t="shared" si="72"/>
        <v>12.535</v>
      </c>
      <c r="J138" s="77">
        <f t="shared" si="72"/>
        <v>0</v>
      </c>
      <c r="K138" s="77">
        <f t="shared" si="72"/>
        <v>12.535</v>
      </c>
      <c r="L138" s="77">
        <f t="shared" si="72"/>
        <v>13.224</v>
      </c>
      <c r="M138" s="77">
        <f t="shared" si="72"/>
        <v>0</v>
      </c>
      <c r="N138" s="77">
        <f t="shared" si="72"/>
        <v>13.224</v>
      </c>
      <c r="O138" s="77">
        <f t="shared" si="72"/>
        <v>13.912</v>
      </c>
      <c r="P138" s="77">
        <f t="shared" si="72"/>
        <v>0</v>
      </c>
      <c r="Q138" s="77">
        <f t="shared" si="72"/>
        <v>13.912</v>
      </c>
    </row>
    <row r="139" spans="2:17" ht="15.75">
      <c r="B139" s="60">
        <v>2230</v>
      </c>
      <c r="C139" s="63" t="s">
        <v>15</v>
      </c>
      <c r="D139" s="77">
        <f t="shared" si="62"/>
        <v>0</v>
      </c>
      <c r="E139" s="77">
        <f t="shared" si="62"/>
        <v>11673.222</v>
      </c>
      <c r="F139" s="77">
        <f t="shared" si="62"/>
        <v>11673.222</v>
      </c>
      <c r="G139" s="77">
        <f aca="true" t="shared" si="73" ref="G139:Q139">G196+G253</f>
        <v>13523.482</v>
      </c>
      <c r="H139" s="77">
        <f t="shared" si="73"/>
        <v>0</v>
      </c>
      <c r="I139" s="77">
        <f t="shared" si="73"/>
        <v>13523.482</v>
      </c>
      <c r="J139" s="77">
        <f t="shared" si="73"/>
        <v>0</v>
      </c>
      <c r="K139" s="77">
        <f t="shared" si="73"/>
        <v>13523.482</v>
      </c>
      <c r="L139" s="77">
        <f t="shared" si="73"/>
        <v>14267.274000000001</v>
      </c>
      <c r="M139" s="77">
        <f t="shared" si="73"/>
        <v>0</v>
      </c>
      <c r="N139" s="77">
        <f t="shared" si="73"/>
        <v>14267.274000000001</v>
      </c>
      <c r="O139" s="77">
        <f t="shared" si="73"/>
        <v>15009.172</v>
      </c>
      <c r="P139" s="77">
        <f t="shared" si="73"/>
        <v>0</v>
      </c>
      <c r="Q139" s="77">
        <f t="shared" si="73"/>
        <v>15009.172</v>
      </c>
    </row>
    <row r="140" spans="2:17" ht="15.75">
      <c r="B140" s="60">
        <v>2240</v>
      </c>
      <c r="C140" s="63" t="s">
        <v>16</v>
      </c>
      <c r="D140" s="77">
        <f t="shared" si="62"/>
        <v>0</v>
      </c>
      <c r="E140" s="77">
        <f t="shared" si="62"/>
        <v>375.359</v>
      </c>
      <c r="F140" s="77">
        <f t="shared" si="62"/>
        <v>375.359</v>
      </c>
      <c r="G140" s="77">
        <f aca="true" t="shared" si="74" ref="G140:Q140">G197+G254</f>
        <v>3205.9</v>
      </c>
      <c r="H140" s="77">
        <f t="shared" si="74"/>
        <v>0</v>
      </c>
      <c r="I140" s="77">
        <f t="shared" si="74"/>
        <v>3205.9</v>
      </c>
      <c r="J140" s="77">
        <f t="shared" si="74"/>
        <v>0</v>
      </c>
      <c r="K140" s="77">
        <f t="shared" si="74"/>
        <v>3205.9</v>
      </c>
      <c r="L140" s="77">
        <f t="shared" si="74"/>
        <v>3382.225</v>
      </c>
      <c r="M140" s="77">
        <f t="shared" si="74"/>
        <v>0</v>
      </c>
      <c r="N140" s="77">
        <f t="shared" si="74"/>
        <v>3382.225</v>
      </c>
      <c r="O140" s="77">
        <f t="shared" si="74"/>
        <v>3558.1</v>
      </c>
      <c r="P140" s="77">
        <f t="shared" si="74"/>
        <v>0</v>
      </c>
      <c r="Q140" s="77">
        <f t="shared" si="74"/>
        <v>3558.1</v>
      </c>
    </row>
    <row r="141" spans="2:17" ht="15.75">
      <c r="B141" s="60">
        <v>2250</v>
      </c>
      <c r="C141" s="63" t="s">
        <v>17</v>
      </c>
      <c r="D141" s="77">
        <f t="shared" si="62"/>
        <v>0</v>
      </c>
      <c r="E141" s="77">
        <f t="shared" si="62"/>
        <v>4.25</v>
      </c>
      <c r="F141" s="77">
        <f t="shared" si="62"/>
        <v>4.25</v>
      </c>
      <c r="G141" s="77">
        <f aca="true" t="shared" si="75" ref="G141:Q141">G198+G255</f>
        <v>12</v>
      </c>
      <c r="H141" s="77">
        <f t="shared" si="75"/>
        <v>0</v>
      </c>
      <c r="I141" s="77">
        <f t="shared" si="75"/>
        <v>12</v>
      </c>
      <c r="J141" s="77">
        <f t="shared" si="75"/>
        <v>0</v>
      </c>
      <c r="K141" s="77">
        <f t="shared" si="75"/>
        <v>12</v>
      </c>
      <c r="L141" s="77">
        <f t="shared" si="75"/>
        <v>12.66</v>
      </c>
      <c r="M141" s="77">
        <f t="shared" si="75"/>
        <v>0</v>
      </c>
      <c r="N141" s="77">
        <f t="shared" si="75"/>
        <v>12.66</v>
      </c>
      <c r="O141" s="77">
        <f t="shared" si="75"/>
        <v>13.318</v>
      </c>
      <c r="P141" s="77">
        <f t="shared" si="75"/>
        <v>0</v>
      </c>
      <c r="Q141" s="77">
        <f t="shared" si="75"/>
        <v>13.318</v>
      </c>
    </row>
    <row r="142" spans="2:17" ht="30">
      <c r="B142" s="60">
        <v>2260</v>
      </c>
      <c r="C142" s="63" t="s">
        <v>18</v>
      </c>
      <c r="D142" s="77">
        <f t="shared" si="62"/>
        <v>0</v>
      </c>
      <c r="E142" s="77">
        <f t="shared" si="62"/>
        <v>0</v>
      </c>
      <c r="F142" s="77">
        <f t="shared" si="62"/>
        <v>0</v>
      </c>
      <c r="G142" s="77">
        <f aca="true" t="shared" si="76" ref="G142:Q142">G199+G256</f>
        <v>0</v>
      </c>
      <c r="H142" s="77">
        <f t="shared" si="76"/>
        <v>0</v>
      </c>
      <c r="I142" s="77">
        <f t="shared" si="76"/>
        <v>0</v>
      </c>
      <c r="J142" s="77">
        <f t="shared" si="76"/>
        <v>0</v>
      </c>
      <c r="K142" s="77">
        <f t="shared" si="76"/>
        <v>0</v>
      </c>
      <c r="L142" s="77">
        <f t="shared" si="76"/>
        <v>0</v>
      </c>
      <c r="M142" s="77">
        <f t="shared" si="76"/>
        <v>0</v>
      </c>
      <c r="N142" s="77">
        <f t="shared" si="76"/>
        <v>0</v>
      </c>
      <c r="O142" s="77">
        <f t="shared" si="76"/>
        <v>0</v>
      </c>
      <c r="P142" s="77">
        <f t="shared" si="76"/>
        <v>0</v>
      </c>
      <c r="Q142" s="77">
        <f t="shared" si="76"/>
        <v>0</v>
      </c>
    </row>
    <row r="143" spans="2:17" ht="30">
      <c r="B143" s="60">
        <v>2270</v>
      </c>
      <c r="C143" s="63" t="s">
        <v>19</v>
      </c>
      <c r="D143" s="77">
        <f t="shared" si="62"/>
        <v>9918.198</v>
      </c>
      <c r="E143" s="77">
        <f t="shared" si="62"/>
        <v>6828.630999999999</v>
      </c>
      <c r="F143" s="77">
        <f t="shared" si="62"/>
        <v>16746.828999999998</v>
      </c>
      <c r="G143" s="77">
        <f aca="true" t="shared" si="77" ref="G143:Q143">G200+G257</f>
        <v>17144.419</v>
      </c>
      <c r="H143" s="77">
        <f t="shared" si="77"/>
        <v>16598.573</v>
      </c>
      <c r="I143" s="77">
        <f t="shared" si="77"/>
        <v>545.846</v>
      </c>
      <c r="J143" s="77">
        <f t="shared" si="77"/>
        <v>0</v>
      </c>
      <c r="K143" s="77">
        <f t="shared" si="77"/>
        <v>17144.419</v>
      </c>
      <c r="L143" s="77">
        <f t="shared" si="77"/>
        <v>18323.955</v>
      </c>
      <c r="M143" s="77">
        <f t="shared" si="77"/>
        <v>0</v>
      </c>
      <c r="N143" s="77">
        <f t="shared" si="77"/>
        <v>18323.955</v>
      </c>
      <c r="O143" s="77">
        <f t="shared" si="77"/>
        <v>19276.801</v>
      </c>
      <c r="P143" s="77">
        <f t="shared" si="77"/>
        <v>0</v>
      </c>
      <c r="Q143" s="77">
        <f t="shared" si="77"/>
        <v>19276.801</v>
      </c>
    </row>
    <row r="144" spans="2:17" ht="15.75">
      <c r="B144" s="60">
        <v>2271</v>
      </c>
      <c r="C144" s="63" t="s">
        <v>20</v>
      </c>
      <c r="D144" s="77">
        <f t="shared" si="62"/>
        <v>3248.034</v>
      </c>
      <c r="E144" s="77">
        <f t="shared" si="62"/>
        <v>6360.525</v>
      </c>
      <c r="F144" s="77">
        <f t="shared" si="62"/>
        <v>9608.559000000001</v>
      </c>
      <c r="G144" s="77">
        <f aca="true" t="shared" si="78" ref="G144:Q144">G201+G258</f>
        <v>11804.659</v>
      </c>
      <c r="H144" s="77">
        <f t="shared" si="78"/>
        <v>11445.127</v>
      </c>
      <c r="I144" s="77">
        <f t="shared" si="78"/>
        <v>359.532</v>
      </c>
      <c r="J144" s="77">
        <f t="shared" si="78"/>
        <v>0</v>
      </c>
      <c r="K144" s="77">
        <f t="shared" si="78"/>
        <v>11804.659</v>
      </c>
      <c r="L144" s="77">
        <f t="shared" si="78"/>
        <v>12616.82</v>
      </c>
      <c r="M144" s="77">
        <f t="shared" si="78"/>
        <v>0</v>
      </c>
      <c r="N144" s="77">
        <f t="shared" si="78"/>
        <v>12616.82</v>
      </c>
      <c r="O144" s="77">
        <f t="shared" si="78"/>
        <v>13272.895</v>
      </c>
      <c r="P144" s="77">
        <f t="shared" si="78"/>
        <v>0</v>
      </c>
      <c r="Q144" s="77">
        <f t="shared" si="78"/>
        <v>13272.895</v>
      </c>
    </row>
    <row r="145" spans="2:17" ht="30">
      <c r="B145" s="60">
        <v>2272</v>
      </c>
      <c r="C145" s="63" t="s">
        <v>21</v>
      </c>
      <c r="D145" s="77">
        <f t="shared" si="62"/>
        <v>514.322</v>
      </c>
      <c r="E145" s="77">
        <f t="shared" si="62"/>
        <v>32.221</v>
      </c>
      <c r="F145" s="77">
        <f t="shared" si="62"/>
        <v>546.543</v>
      </c>
      <c r="G145" s="77">
        <f aca="true" t="shared" si="79" ref="G145:Q145">G202+G259</f>
        <v>619.789</v>
      </c>
      <c r="H145" s="77">
        <f t="shared" si="79"/>
        <v>582.648</v>
      </c>
      <c r="I145" s="77">
        <f t="shared" si="79"/>
        <v>37.141</v>
      </c>
      <c r="J145" s="77">
        <f t="shared" si="79"/>
        <v>0</v>
      </c>
      <c r="K145" s="77">
        <f t="shared" si="79"/>
        <v>619.789</v>
      </c>
      <c r="L145" s="77">
        <f t="shared" si="79"/>
        <v>662.4300000000001</v>
      </c>
      <c r="M145" s="77">
        <f t="shared" si="79"/>
        <v>0</v>
      </c>
      <c r="N145" s="77">
        <f t="shared" si="79"/>
        <v>662.4300000000001</v>
      </c>
      <c r="O145" s="77">
        <f t="shared" si="79"/>
        <v>696.876</v>
      </c>
      <c r="P145" s="77">
        <f t="shared" si="79"/>
        <v>0</v>
      </c>
      <c r="Q145" s="77">
        <f t="shared" si="79"/>
        <v>696.876</v>
      </c>
    </row>
    <row r="146" spans="2:17" ht="15.75">
      <c r="B146" s="60">
        <v>2273</v>
      </c>
      <c r="C146" s="63" t="s">
        <v>22</v>
      </c>
      <c r="D146" s="77">
        <f t="shared" si="62"/>
        <v>5608.238</v>
      </c>
      <c r="E146" s="77">
        <f t="shared" si="62"/>
        <v>435.8849999999993</v>
      </c>
      <c r="F146" s="77">
        <f t="shared" si="62"/>
        <v>6044.123</v>
      </c>
      <c r="G146" s="77">
        <f aca="true" t="shared" si="80" ref="G146:Q146">G203+G260</f>
        <v>3984.7389999999996</v>
      </c>
      <c r="H146" s="77">
        <f t="shared" si="80"/>
        <v>3835.566</v>
      </c>
      <c r="I146" s="77">
        <f t="shared" si="80"/>
        <v>149.173</v>
      </c>
      <c r="J146" s="77">
        <f t="shared" si="80"/>
        <v>0</v>
      </c>
      <c r="K146" s="77">
        <f t="shared" si="80"/>
        <v>3984.7389999999996</v>
      </c>
      <c r="L146" s="77">
        <f t="shared" si="80"/>
        <v>4258.889</v>
      </c>
      <c r="M146" s="77">
        <f t="shared" si="80"/>
        <v>0</v>
      </c>
      <c r="N146" s="77">
        <f t="shared" si="80"/>
        <v>4258.889</v>
      </c>
      <c r="O146" s="77">
        <f t="shared" si="80"/>
        <v>4480.352</v>
      </c>
      <c r="P146" s="77">
        <f t="shared" si="80"/>
        <v>0</v>
      </c>
      <c r="Q146" s="77">
        <f t="shared" si="80"/>
        <v>4480.352</v>
      </c>
    </row>
    <row r="147" spans="2:17" ht="15.75">
      <c r="B147" s="60">
        <v>2274</v>
      </c>
      <c r="C147" s="63" t="s">
        <v>23</v>
      </c>
      <c r="D147" s="77">
        <f t="shared" si="62"/>
        <v>547.604</v>
      </c>
      <c r="E147" s="77">
        <f t="shared" si="62"/>
        <v>0</v>
      </c>
      <c r="F147" s="77">
        <f t="shared" si="62"/>
        <v>547.604</v>
      </c>
      <c r="G147" s="77">
        <f aca="true" t="shared" si="81" ref="G147:Q147">G204+G261</f>
        <v>735.232</v>
      </c>
      <c r="H147" s="77">
        <f t="shared" si="81"/>
        <v>735.232</v>
      </c>
      <c r="I147" s="77">
        <f t="shared" si="81"/>
        <v>0</v>
      </c>
      <c r="J147" s="77">
        <f t="shared" si="81"/>
        <v>0</v>
      </c>
      <c r="K147" s="77">
        <f t="shared" si="81"/>
        <v>735.232</v>
      </c>
      <c r="L147" s="77">
        <f t="shared" si="81"/>
        <v>785.816</v>
      </c>
      <c r="M147" s="77">
        <f t="shared" si="81"/>
        <v>0</v>
      </c>
      <c r="N147" s="77">
        <f t="shared" si="81"/>
        <v>785.816</v>
      </c>
      <c r="O147" s="77">
        <f t="shared" si="81"/>
        <v>826.678</v>
      </c>
      <c r="P147" s="77">
        <f t="shared" si="81"/>
        <v>0</v>
      </c>
      <c r="Q147" s="77">
        <f t="shared" si="81"/>
        <v>826.678</v>
      </c>
    </row>
    <row r="148" spans="2:17" ht="15.75">
      <c r="B148" s="60">
        <v>2275</v>
      </c>
      <c r="C148" s="63" t="s">
        <v>24</v>
      </c>
      <c r="D148" s="77">
        <f t="shared" si="62"/>
        <v>0</v>
      </c>
      <c r="E148" s="77">
        <f t="shared" si="62"/>
        <v>0</v>
      </c>
      <c r="F148" s="77">
        <f t="shared" si="62"/>
        <v>0</v>
      </c>
      <c r="G148" s="77">
        <f aca="true" t="shared" si="82" ref="G148:Q148">G205+G262</f>
        <v>0</v>
      </c>
      <c r="H148" s="77">
        <f t="shared" si="82"/>
        <v>0</v>
      </c>
      <c r="I148" s="77">
        <f t="shared" si="82"/>
        <v>0</v>
      </c>
      <c r="J148" s="77">
        <f t="shared" si="82"/>
        <v>0</v>
      </c>
      <c r="K148" s="77">
        <f t="shared" si="82"/>
        <v>0</v>
      </c>
      <c r="L148" s="77">
        <f t="shared" si="82"/>
        <v>0</v>
      </c>
      <c r="M148" s="77">
        <f t="shared" si="82"/>
        <v>0</v>
      </c>
      <c r="N148" s="77">
        <f t="shared" si="82"/>
        <v>0</v>
      </c>
      <c r="O148" s="77">
        <f t="shared" si="82"/>
        <v>0</v>
      </c>
      <c r="P148" s="77">
        <f t="shared" si="82"/>
        <v>0</v>
      </c>
      <c r="Q148" s="77">
        <f t="shared" si="82"/>
        <v>0</v>
      </c>
    </row>
    <row r="149" spans="2:17" ht="45">
      <c r="B149" s="60">
        <v>2280</v>
      </c>
      <c r="C149" s="63" t="s">
        <v>25</v>
      </c>
      <c r="D149" s="77">
        <f aca="true" t="shared" si="83" ref="D149:F168">D206+D263</f>
        <v>0</v>
      </c>
      <c r="E149" s="77">
        <f t="shared" si="83"/>
        <v>0</v>
      </c>
      <c r="F149" s="77">
        <f t="shared" si="83"/>
        <v>0</v>
      </c>
      <c r="G149" s="77">
        <f aca="true" t="shared" si="84" ref="G149:Q149">G206+G263</f>
        <v>20.239</v>
      </c>
      <c r="H149" s="77">
        <f t="shared" si="84"/>
        <v>0</v>
      </c>
      <c r="I149" s="77">
        <f t="shared" si="84"/>
        <v>20.239</v>
      </c>
      <c r="J149" s="77">
        <f t="shared" si="84"/>
        <v>0</v>
      </c>
      <c r="K149" s="77">
        <f t="shared" si="84"/>
        <v>20.239</v>
      </c>
      <c r="L149" s="77">
        <f t="shared" si="84"/>
        <v>21.352</v>
      </c>
      <c r="M149" s="77">
        <f t="shared" si="84"/>
        <v>0</v>
      </c>
      <c r="N149" s="77">
        <f t="shared" si="84"/>
        <v>21.352</v>
      </c>
      <c r="O149" s="77">
        <f t="shared" si="84"/>
        <v>22.462</v>
      </c>
      <c r="P149" s="77">
        <f t="shared" si="84"/>
        <v>0</v>
      </c>
      <c r="Q149" s="77">
        <f t="shared" si="84"/>
        <v>22.462</v>
      </c>
    </row>
    <row r="150" spans="2:17" ht="45">
      <c r="B150" s="60">
        <v>2281</v>
      </c>
      <c r="C150" s="63" t="s">
        <v>26</v>
      </c>
      <c r="D150" s="77">
        <f t="shared" si="83"/>
        <v>0</v>
      </c>
      <c r="E150" s="77">
        <f t="shared" si="83"/>
        <v>0</v>
      </c>
      <c r="F150" s="77">
        <f t="shared" si="83"/>
        <v>0</v>
      </c>
      <c r="G150" s="77">
        <f aca="true" t="shared" si="85" ref="G150:Q150">G207+G264</f>
        <v>0</v>
      </c>
      <c r="H150" s="77">
        <f t="shared" si="85"/>
        <v>0</v>
      </c>
      <c r="I150" s="77">
        <f t="shared" si="85"/>
        <v>0</v>
      </c>
      <c r="J150" s="77">
        <f t="shared" si="85"/>
        <v>0</v>
      </c>
      <c r="K150" s="77">
        <f t="shared" si="85"/>
        <v>0</v>
      </c>
      <c r="L150" s="77">
        <f t="shared" si="85"/>
        <v>0</v>
      </c>
      <c r="M150" s="77">
        <f t="shared" si="85"/>
        <v>0</v>
      </c>
      <c r="N150" s="77">
        <f t="shared" si="85"/>
        <v>0</v>
      </c>
      <c r="O150" s="77">
        <f t="shared" si="85"/>
        <v>0</v>
      </c>
      <c r="P150" s="77">
        <f t="shared" si="85"/>
        <v>0</v>
      </c>
      <c r="Q150" s="77">
        <f t="shared" si="85"/>
        <v>0</v>
      </c>
    </row>
    <row r="151" spans="2:17" ht="45">
      <c r="B151" s="60">
        <v>2282</v>
      </c>
      <c r="C151" s="63" t="s">
        <v>27</v>
      </c>
      <c r="D151" s="77">
        <f t="shared" si="83"/>
        <v>0</v>
      </c>
      <c r="E151" s="77">
        <f t="shared" si="83"/>
        <v>0</v>
      </c>
      <c r="F151" s="77">
        <f t="shared" si="83"/>
        <v>0</v>
      </c>
      <c r="G151" s="77">
        <f aca="true" t="shared" si="86" ref="G151:Q151">G208+G265</f>
        <v>20.239</v>
      </c>
      <c r="H151" s="77">
        <f t="shared" si="86"/>
        <v>0</v>
      </c>
      <c r="I151" s="77">
        <f t="shared" si="86"/>
        <v>20.239</v>
      </c>
      <c r="J151" s="77">
        <f t="shared" si="86"/>
        <v>0</v>
      </c>
      <c r="K151" s="77">
        <f t="shared" si="86"/>
        <v>20.239</v>
      </c>
      <c r="L151" s="77">
        <f t="shared" si="86"/>
        <v>21.352</v>
      </c>
      <c r="M151" s="77">
        <f t="shared" si="86"/>
        <v>0</v>
      </c>
      <c r="N151" s="77">
        <f t="shared" si="86"/>
        <v>21.352</v>
      </c>
      <c r="O151" s="77">
        <f t="shared" si="86"/>
        <v>22.462</v>
      </c>
      <c r="P151" s="77">
        <f t="shared" si="86"/>
        <v>0</v>
      </c>
      <c r="Q151" s="77">
        <f t="shared" si="86"/>
        <v>22.462</v>
      </c>
    </row>
    <row r="152" spans="2:17" ht="28.5">
      <c r="B152" s="58">
        <v>2400</v>
      </c>
      <c r="C152" s="62" t="s">
        <v>28</v>
      </c>
      <c r="D152" s="77">
        <f t="shared" si="83"/>
        <v>0</v>
      </c>
      <c r="E152" s="77">
        <f t="shared" si="83"/>
        <v>0</v>
      </c>
      <c r="F152" s="77">
        <f t="shared" si="83"/>
        <v>0</v>
      </c>
      <c r="G152" s="77">
        <f aca="true" t="shared" si="87" ref="G152:Q152">G209+G266</f>
        <v>0</v>
      </c>
      <c r="H152" s="77">
        <f t="shared" si="87"/>
        <v>0</v>
      </c>
      <c r="I152" s="77">
        <f t="shared" si="87"/>
        <v>0</v>
      </c>
      <c r="J152" s="77">
        <f t="shared" si="87"/>
        <v>0</v>
      </c>
      <c r="K152" s="77">
        <f t="shared" si="87"/>
        <v>0</v>
      </c>
      <c r="L152" s="77">
        <f t="shared" si="87"/>
        <v>0</v>
      </c>
      <c r="M152" s="77">
        <f t="shared" si="87"/>
        <v>0</v>
      </c>
      <c r="N152" s="77">
        <f t="shared" si="87"/>
        <v>0</v>
      </c>
      <c r="O152" s="77">
        <f t="shared" si="87"/>
        <v>0</v>
      </c>
      <c r="P152" s="77">
        <f t="shared" si="87"/>
        <v>0</v>
      </c>
      <c r="Q152" s="77">
        <f t="shared" si="87"/>
        <v>0</v>
      </c>
    </row>
    <row r="153" spans="2:17" ht="30">
      <c r="B153" s="60">
        <v>2410</v>
      </c>
      <c r="C153" s="63" t="s">
        <v>29</v>
      </c>
      <c r="D153" s="77">
        <f t="shared" si="83"/>
        <v>0</v>
      </c>
      <c r="E153" s="77">
        <f t="shared" si="83"/>
        <v>0</v>
      </c>
      <c r="F153" s="77">
        <f t="shared" si="83"/>
        <v>0</v>
      </c>
      <c r="G153" s="77">
        <f aca="true" t="shared" si="88" ref="G153:Q153">G210+G267</f>
        <v>0</v>
      </c>
      <c r="H153" s="77">
        <f t="shared" si="88"/>
        <v>0</v>
      </c>
      <c r="I153" s="77">
        <f t="shared" si="88"/>
        <v>0</v>
      </c>
      <c r="J153" s="77">
        <f t="shared" si="88"/>
        <v>0</v>
      </c>
      <c r="K153" s="77">
        <f t="shared" si="88"/>
        <v>0</v>
      </c>
      <c r="L153" s="77">
        <f t="shared" si="88"/>
        <v>0</v>
      </c>
      <c r="M153" s="77">
        <f t="shared" si="88"/>
        <v>0</v>
      </c>
      <c r="N153" s="77">
        <f t="shared" si="88"/>
        <v>0</v>
      </c>
      <c r="O153" s="77">
        <f t="shared" si="88"/>
        <v>0</v>
      </c>
      <c r="P153" s="77">
        <f t="shared" si="88"/>
        <v>0</v>
      </c>
      <c r="Q153" s="77">
        <f t="shared" si="88"/>
        <v>0</v>
      </c>
    </row>
    <row r="154" spans="2:17" ht="30">
      <c r="B154" s="60">
        <v>2420</v>
      </c>
      <c r="C154" s="63" t="s">
        <v>30</v>
      </c>
      <c r="D154" s="77">
        <f t="shared" si="83"/>
        <v>0</v>
      </c>
      <c r="E154" s="77">
        <f t="shared" si="83"/>
        <v>0</v>
      </c>
      <c r="F154" s="77">
        <f t="shared" si="83"/>
        <v>0</v>
      </c>
      <c r="G154" s="77">
        <f aca="true" t="shared" si="89" ref="G154:Q154">G211+G268</f>
        <v>0</v>
      </c>
      <c r="H154" s="77">
        <f t="shared" si="89"/>
        <v>0</v>
      </c>
      <c r="I154" s="77">
        <f t="shared" si="89"/>
        <v>0</v>
      </c>
      <c r="J154" s="77">
        <f t="shared" si="89"/>
        <v>0</v>
      </c>
      <c r="K154" s="77">
        <f t="shared" si="89"/>
        <v>0</v>
      </c>
      <c r="L154" s="77">
        <f t="shared" si="89"/>
        <v>0</v>
      </c>
      <c r="M154" s="77">
        <f t="shared" si="89"/>
        <v>0</v>
      </c>
      <c r="N154" s="77">
        <f t="shared" si="89"/>
        <v>0</v>
      </c>
      <c r="O154" s="77">
        <f t="shared" si="89"/>
        <v>0</v>
      </c>
      <c r="P154" s="77">
        <f t="shared" si="89"/>
        <v>0</v>
      </c>
      <c r="Q154" s="77">
        <f t="shared" si="89"/>
        <v>0</v>
      </c>
    </row>
    <row r="155" spans="2:17" ht="15.75">
      <c r="B155" s="58">
        <v>2600</v>
      </c>
      <c r="C155" s="62" t="s">
        <v>31</v>
      </c>
      <c r="D155" s="77">
        <f t="shared" si="83"/>
        <v>0</v>
      </c>
      <c r="E155" s="77">
        <f t="shared" si="83"/>
        <v>0</v>
      </c>
      <c r="F155" s="77">
        <f t="shared" si="83"/>
        <v>0</v>
      </c>
      <c r="G155" s="77">
        <f aca="true" t="shared" si="90" ref="G155:Q155">G212+G269</f>
        <v>0</v>
      </c>
      <c r="H155" s="77">
        <f t="shared" si="90"/>
        <v>0</v>
      </c>
      <c r="I155" s="77">
        <f t="shared" si="90"/>
        <v>0</v>
      </c>
      <c r="J155" s="77">
        <f t="shared" si="90"/>
        <v>0</v>
      </c>
      <c r="K155" s="77">
        <f t="shared" si="90"/>
        <v>0</v>
      </c>
      <c r="L155" s="77">
        <f t="shared" si="90"/>
        <v>0</v>
      </c>
      <c r="M155" s="77">
        <f t="shared" si="90"/>
        <v>0</v>
      </c>
      <c r="N155" s="77">
        <f t="shared" si="90"/>
        <v>0</v>
      </c>
      <c r="O155" s="77">
        <f t="shared" si="90"/>
        <v>0</v>
      </c>
      <c r="P155" s="77">
        <f t="shared" si="90"/>
        <v>0</v>
      </c>
      <c r="Q155" s="77">
        <f t="shared" si="90"/>
        <v>0</v>
      </c>
    </row>
    <row r="156" spans="2:17" ht="30" hidden="1">
      <c r="B156" s="60">
        <v>2610</v>
      </c>
      <c r="C156" s="63" t="s">
        <v>32</v>
      </c>
      <c r="D156" s="77">
        <f t="shared" si="83"/>
        <v>0</v>
      </c>
      <c r="E156" s="77">
        <f t="shared" si="83"/>
        <v>0</v>
      </c>
      <c r="F156" s="77">
        <f t="shared" si="83"/>
        <v>0</v>
      </c>
      <c r="G156" s="77">
        <f aca="true" t="shared" si="91" ref="G156:Q156">G213+G270</f>
        <v>0</v>
      </c>
      <c r="H156" s="77">
        <f t="shared" si="91"/>
        <v>0</v>
      </c>
      <c r="I156" s="77">
        <f t="shared" si="91"/>
        <v>0</v>
      </c>
      <c r="J156" s="77">
        <f t="shared" si="91"/>
        <v>0</v>
      </c>
      <c r="K156" s="77">
        <f t="shared" si="91"/>
        <v>0</v>
      </c>
      <c r="L156" s="77">
        <f t="shared" si="91"/>
        <v>0</v>
      </c>
      <c r="M156" s="77">
        <f t="shared" si="91"/>
        <v>0</v>
      </c>
      <c r="N156" s="77">
        <f t="shared" si="91"/>
        <v>0</v>
      </c>
      <c r="O156" s="77">
        <f t="shared" si="91"/>
        <v>0</v>
      </c>
      <c r="P156" s="77">
        <f t="shared" si="91"/>
        <v>0</v>
      </c>
      <c r="Q156" s="77">
        <f t="shared" si="91"/>
        <v>0</v>
      </c>
    </row>
    <row r="157" spans="2:17" ht="30" hidden="1">
      <c r="B157" s="60">
        <v>2620</v>
      </c>
      <c r="C157" s="63" t="s">
        <v>33</v>
      </c>
      <c r="D157" s="77">
        <f t="shared" si="83"/>
        <v>0</v>
      </c>
      <c r="E157" s="77">
        <f t="shared" si="83"/>
        <v>0</v>
      </c>
      <c r="F157" s="77">
        <f t="shared" si="83"/>
        <v>0</v>
      </c>
      <c r="G157" s="77">
        <f aca="true" t="shared" si="92" ref="G157:Q157">G214+G271</f>
        <v>0</v>
      </c>
      <c r="H157" s="77">
        <f t="shared" si="92"/>
        <v>0</v>
      </c>
      <c r="I157" s="77">
        <f t="shared" si="92"/>
        <v>0</v>
      </c>
      <c r="J157" s="77">
        <f t="shared" si="92"/>
        <v>0</v>
      </c>
      <c r="K157" s="77">
        <f t="shared" si="92"/>
        <v>0</v>
      </c>
      <c r="L157" s="77">
        <f t="shared" si="92"/>
        <v>0</v>
      </c>
      <c r="M157" s="77">
        <f t="shared" si="92"/>
        <v>0</v>
      </c>
      <c r="N157" s="77">
        <f t="shared" si="92"/>
        <v>0</v>
      </c>
      <c r="O157" s="77">
        <f t="shared" si="92"/>
        <v>0</v>
      </c>
      <c r="P157" s="77">
        <f t="shared" si="92"/>
        <v>0</v>
      </c>
      <c r="Q157" s="77">
        <f t="shared" si="92"/>
        <v>0</v>
      </c>
    </row>
    <row r="158" spans="2:17" ht="30" hidden="1">
      <c r="B158" s="60">
        <v>2630</v>
      </c>
      <c r="C158" s="63" t="s">
        <v>34</v>
      </c>
      <c r="D158" s="77">
        <f t="shared" si="83"/>
        <v>0</v>
      </c>
      <c r="E158" s="77">
        <f t="shared" si="83"/>
        <v>0</v>
      </c>
      <c r="F158" s="77">
        <f t="shared" si="83"/>
        <v>0</v>
      </c>
      <c r="G158" s="77">
        <f aca="true" t="shared" si="93" ref="G158:Q158">G215+G272</f>
        <v>0</v>
      </c>
      <c r="H158" s="77">
        <f t="shared" si="93"/>
        <v>0</v>
      </c>
      <c r="I158" s="77">
        <f t="shared" si="93"/>
        <v>0</v>
      </c>
      <c r="J158" s="77">
        <f t="shared" si="93"/>
        <v>0</v>
      </c>
      <c r="K158" s="77">
        <f t="shared" si="93"/>
        <v>0</v>
      </c>
      <c r="L158" s="77">
        <f t="shared" si="93"/>
        <v>0</v>
      </c>
      <c r="M158" s="77">
        <f t="shared" si="93"/>
        <v>0</v>
      </c>
      <c r="N158" s="77">
        <f t="shared" si="93"/>
        <v>0</v>
      </c>
      <c r="O158" s="77">
        <f t="shared" si="93"/>
        <v>0</v>
      </c>
      <c r="P158" s="77">
        <f t="shared" si="93"/>
        <v>0</v>
      </c>
      <c r="Q158" s="77">
        <f t="shared" si="93"/>
        <v>0</v>
      </c>
    </row>
    <row r="159" spans="2:17" ht="15.75">
      <c r="B159" s="58">
        <v>2700</v>
      </c>
      <c r="C159" s="62" t="s">
        <v>35</v>
      </c>
      <c r="D159" s="77">
        <f t="shared" si="83"/>
        <v>0</v>
      </c>
      <c r="E159" s="77">
        <f t="shared" si="83"/>
        <v>0</v>
      </c>
      <c r="F159" s="77">
        <f t="shared" si="83"/>
        <v>0</v>
      </c>
      <c r="G159" s="77">
        <f aca="true" t="shared" si="94" ref="G159:Q159">G216+G273</f>
        <v>29.862000000000002</v>
      </c>
      <c r="H159" s="77">
        <f t="shared" si="94"/>
        <v>0</v>
      </c>
      <c r="I159" s="77">
        <f t="shared" si="94"/>
        <v>29.862000000000002</v>
      </c>
      <c r="J159" s="77">
        <f t="shared" si="94"/>
        <v>0</v>
      </c>
      <c r="K159" s="77">
        <f t="shared" si="94"/>
        <v>29.862000000000002</v>
      </c>
      <c r="L159" s="77">
        <f t="shared" si="94"/>
        <v>31.504</v>
      </c>
      <c r="M159" s="77">
        <f t="shared" si="94"/>
        <v>0</v>
      </c>
      <c r="N159" s="77">
        <f t="shared" si="94"/>
        <v>31.504</v>
      </c>
      <c r="O159" s="77">
        <f t="shared" si="94"/>
        <v>33.142</v>
      </c>
      <c r="P159" s="77">
        <f t="shared" si="94"/>
        <v>0</v>
      </c>
      <c r="Q159" s="77">
        <f t="shared" si="94"/>
        <v>33.142</v>
      </c>
    </row>
    <row r="160" spans="2:17" ht="15.75">
      <c r="B160" s="60">
        <v>2710</v>
      </c>
      <c r="C160" s="63" t="s">
        <v>36</v>
      </c>
      <c r="D160" s="77">
        <f t="shared" si="83"/>
        <v>0</v>
      </c>
      <c r="E160" s="77">
        <f t="shared" si="83"/>
        <v>0</v>
      </c>
      <c r="F160" s="77">
        <f t="shared" si="83"/>
        <v>0</v>
      </c>
      <c r="G160" s="77">
        <f aca="true" t="shared" si="95" ref="G160:Q160">G217+G274</f>
        <v>0</v>
      </c>
      <c r="H160" s="77">
        <f t="shared" si="95"/>
        <v>0</v>
      </c>
      <c r="I160" s="77">
        <f t="shared" si="95"/>
        <v>0</v>
      </c>
      <c r="J160" s="77">
        <f t="shared" si="95"/>
        <v>0</v>
      </c>
      <c r="K160" s="77">
        <f t="shared" si="95"/>
        <v>0</v>
      </c>
      <c r="L160" s="77">
        <f t="shared" si="95"/>
        <v>0</v>
      </c>
      <c r="M160" s="77">
        <f t="shared" si="95"/>
        <v>0</v>
      </c>
      <c r="N160" s="77">
        <f t="shared" si="95"/>
        <v>0</v>
      </c>
      <c r="O160" s="77">
        <f t="shared" si="95"/>
        <v>0</v>
      </c>
      <c r="P160" s="77">
        <f t="shared" si="95"/>
        <v>0</v>
      </c>
      <c r="Q160" s="77">
        <f t="shared" si="95"/>
        <v>0</v>
      </c>
    </row>
    <row r="161" spans="2:17" ht="15.75">
      <c r="B161" s="60">
        <v>2720</v>
      </c>
      <c r="C161" s="63" t="s">
        <v>37</v>
      </c>
      <c r="D161" s="77">
        <f t="shared" si="83"/>
        <v>0</v>
      </c>
      <c r="E161" s="77">
        <f t="shared" si="83"/>
        <v>0</v>
      </c>
      <c r="F161" s="77">
        <f t="shared" si="83"/>
        <v>0</v>
      </c>
      <c r="G161" s="77">
        <f aca="true" t="shared" si="96" ref="G161:Q161">G218+G275</f>
        <v>0</v>
      </c>
      <c r="H161" s="77">
        <f t="shared" si="96"/>
        <v>0</v>
      </c>
      <c r="I161" s="77">
        <f t="shared" si="96"/>
        <v>0</v>
      </c>
      <c r="J161" s="77">
        <f t="shared" si="96"/>
        <v>0</v>
      </c>
      <c r="K161" s="77">
        <f t="shared" si="96"/>
        <v>0</v>
      </c>
      <c r="L161" s="77">
        <f t="shared" si="96"/>
        <v>0</v>
      </c>
      <c r="M161" s="77">
        <f t="shared" si="96"/>
        <v>0</v>
      </c>
      <c r="N161" s="77">
        <f t="shared" si="96"/>
        <v>0</v>
      </c>
      <c r="O161" s="77">
        <f t="shared" si="96"/>
        <v>0</v>
      </c>
      <c r="P161" s="77">
        <f t="shared" si="96"/>
        <v>0</v>
      </c>
      <c r="Q161" s="77">
        <f t="shared" si="96"/>
        <v>0</v>
      </c>
    </row>
    <row r="162" spans="2:17" ht="15.75">
      <c r="B162" s="60">
        <v>2730</v>
      </c>
      <c r="C162" s="63" t="s">
        <v>38</v>
      </c>
      <c r="D162" s="77">
        <f t="shared" si="83"/>
        <v>0</v>
      </c>
      <c r="E162" s="77">
        <f t="shared" si="83"/>
        <v>0</v>
      </c>
      <c r="F162" s="77">
        <f t="shared" si="83"/>
        <v>0</v>
      </c>
      <c r="G162" s="77">
        <f aca="true" t="shared" si="97" ref="G162:Q162">G219+G276</f>
        <v>29.862000000000002</v>
      </c>
      <c r="H162" s="77">
        <f t="shared" si="97"/>
        <v>0</v>
      </c>
      <c r="I162" s="77">
        <f t="shared" si="97"/>
        <v>29.862000000000002</v>
      </c>
      <c r="J162" s="77">
        <f t="shared" si="97"/>
        <v>0</v>
      </c>
      <c r="K162" s="77">
        <f t="shared" si="97"/>
        <v>29.862000000000002</v>
      </c>
      <c r="L162" s="77">
        <f t="shared" si="97"/>
        <v>31.504</v>
      </c>
      <c r="M162" s="77">
        <f t="shared" si="97"/>
        <v>0</v>
      </c>
      <c r="N162" s="77">
        <f t="shared" si="97"/>
        <v>31.504</v>
      </c>
      <c r="O162" s="77">
        <f t="shared" si="97"/>
        <v>33.142</v>
      </c>
      <c r="P162" s="77">
        <f t="shared" si="97"/>
        <v>0</v>
      </c>
      <c r="Q162" s="77">
        <f t="shared" si="97"/>
        <v>33.142</v>
      </c>
    </row>
    <row r="163" spans="2:17" ht="15.75">
      <c r="B163" s="58">
        <v>2800</v>
      </c>
      <c r="C163" s="62" t="s">
        <v>39</v>
      </c>
      <c r="D163" s="77">
        <f t="shared" si="83"/>
        <v>0</v>
      </c>
      <c r="E163" s="77">
        <f t="shared" si="83"/>
        <v>10.953</v>
      </c>
      <c r="F163" s="77">
        <f t="shared" si="83"/>
        <v>10.953</v>
      </c>
      <c r="G163" s="77">
        <f aca="true" t="shared" si="98" ref="G163:Q163">G220+G277</f>
        <v>30</v>
      </c>
      <c r="H163" s="77">
        <f t="shared" si="98"/>
        <v>0</v>
      </c>
      <c r="I163" s="77">
        <f t="shared" si="98"/>
        <v>30</v>
      </c>
      <c r="J163" s="77">
        <f t="shared" si="98"/>
        <v>0</v>
      </c>
      <c r="K163" s="77">
        <f t="shared" si="98"/>
        <v>30</v>
      </c>
      <c r="L163" s="77">
        <f t="shared" si="98"/>
        <v>31.65</v>
      </c>
      <c r="M163" s="77">
        <f t="shared" si="98"/>
        <v>0</v>
      </c>
      <c r="N163" s="77">
        <f t="shared" si="98"/>
        <v>31.65</v>
      </c>
      <c r="O163" s="77">
        <f t="shared" si="98"/>
        <v>33.296</v>
      </c>
      <c r="P163" s="77">
        <f t="shared" si="98"/>
        <v>0</v>
      </c>
      <c r="Q163" s="77">
        <f t="shared" si="98"/>
        <v>33.296</v>
      </c>
    </row>
    <row r="164" spans="2:17" ht="15.75">
      <c r="B164" s="58">
        <v>2900</v>
      </c>
      <c r="C164" s="62" t="s">
        <v>40</v>
      </c>
      <c r="D164" s="77">
        <f t="shared" si="83"/>
        <v>0</v>
      </c>
      <c r="E164" s="77">
        <f t="shared" si="83"/>
        <v>0</v>
      </c>
      <c r="F164" s="77">
        <f t="shared" si="83"/>
        <v>0</v>
      </c>
      <c r="G164" s="77">
        <f aca="true" t="shared" si="99" ref="G164:Q164">G221+G278</f>
        <v>0</v>
      </c>
      <c r="H164" s="77">
        <f t="shared" si="99"/>
        <v>0</v>
      </c>
      <c r="I164" s="77">
        <f t="shared" si="99"/>
        <v>0</v>
      </c>
      <c r="J164" s="77">
        <f t="shared" si="99"/>
        <v>0</v>
      </c>
      <c r="K164" s="77">
        <f t="shared" si="99"/>
        <v>0</v>
      </c>
      <c r="L164" s="77">
        <f t="shared" si="99"/>
        <v>0</v>
      </c>
      <c r="M164" s="77">
        <f t="shared" si="99"/>
        <v>0</v>
      </c>
      <c r="N164" s="77">
        <f t="shared" si="99"/>
        <v>0</v>
      </c>
      <c r="O164" s="77">
        <f t="shared" si="99"/>
        <v>0</v>
      </c>
      <c r="P164" s="77">
        <f t="shared" si="99"/>
        <v>0</v>
      </c>
      <c r="Q164" s="77">
        <f t="shared" si="99"/>
        <v>0</v>
      </c>
    </row>
    <row r="165" spans="2:17" ht="15.75">
      <c r="B165" s="58">
        <v>3000</v>
      </c>
      <c r="C165" s="62" t="s">
        <v>41</v>
      </c>
      <c r="D165" s="77">
        <f t="shared" si="83"/>
        <v>0</v>
      </c>
      <c r="E165" s="77">
        <f t="shared" si="83"/>
        <v>0</v>
      </c>
      <c r="F165" s="77">
        <f t="shared" si="83"/>
        <v>0</v>
      </c>
      <c r="G165" s="77">
        <f aca="true" t="shared" si="100" ref="G165:Q165">G222+G279</f>
        <v>0</v>
      </c>
      <c r="H165" s="77">
        <f t="shared" si="100"/>
        <v>0</v>
      </c>
      <c r="I165" s="77">
        <f t="shared" si="100"/>
        <v>0</v>
      </c>
      <c r="J165" s="77">
        <f t="shared" si="100"/>
        <v>1326.5</v>
      </c>
      <c r="K165" s="77">
        <f t="shared" si="100"/>
        <v>1326.5</v>
      </c>
      <c r="L165" s="77">
        <f t="shared" si="100"/>
        <v>0</v>
      </c>
      <c r="M165" s="77">
        <f t="shared" si="100"/>
        <v>1399.458</v>
      </c>
      <c r="N165" s="77">
        <f t="shared" si="100"/>
        <v>1399.458</v>
      </c>
      <c r="O165" s="77">
        <f t="shared" si="100"/>
        <v>0</v>
      </c>
      <c r="P165" s="77">
        <f t="shared" si="100"/>
        <v>1472.23</v>
      </c>
      <c r="Q165" s="77">
        <f t="shared" si="100"/>
        <v>1472.23</v>
      </c>
    </row>
    <row r="166" spans="2:17" ht="15.75">
      <c r="B166" s="60">
        <v>3100</v>
      </c>
      <c r="C166" s="63" t="s">
        <v>42</v>
      </c>
      <c r="D166" s="77">
        <f t="shared" si="83"/>
        <v>0</v>
      </c>
      <c r="E166" s="77">
        <f t="shared" si="83"/>
        <v>0</v>
      </c>
      <c r="F166" s="77">
        <f t="shared" si="83"/>
        <v>0</v>
      </c>
      <c r="G166" s="77">
        <f aca="true" t="shared" si="101" ref="G166:Q166">G223+G280</f>
        <v>0</v>
      </c>
      <c r="H166" s="77">
        <f t="shared" si="101"/>
        <v>0</v>
      </c>
      <c r="I166" s="77">
        <f t="shared" si="101"/>
        <v>0</v>
      </c>
      <c r="J166" s="77">
        <f t="shared" si="101"/>
        <v>1326.5</v>
      </c>
      <c r="K166" s="77">
        <f t="shared" si="101"/>
        <v>1326.5</v>
      </c>
      <c r="L166" s="77">
        <f t="shared" si="101"/>
        <v>0</v>
      </c>
      <c r="M166" s="77">
        <f t="shared" si="101"/>
        <v>1399.458</v>
      </c>
      <c r="N166" s="77">
        <f t="shared" si="101"/>
        <v>1399.458</v>
      </c>
      <c r="O166" s="77">
        <f t="shared" si="101"/>
        <v>0</v>
      </c>
      <c r="P166" s="77">
        <f t="shared" si="101"/>
        <v>1472.23</v>
      </c>
      <c r="Q166" s="77">
        <f t="shared" si="101"/>
        <v>1472.23</v>
      </c>
    </row>
    <row r="167" spans="2:17" ht="30">
      <c r="B167" s="60">
        <v>3110</v>
      </c>
      <c r="C167" s="63" t="s">
        <v>43</v>
      </c>
      <c r="D167" s="77">
        <f t="shared" si="83"/>
        <v>0</v>
      </c>
      <c r="E167" s="77">
        <f t="shared" si="83"/>
        <v>0</v>
      </c>
      <c r="F167" s="77">
        <f t="shared" si="83"/>
        <v>0</v>
      </c>
      <c r="G167" s="77">
        <f aca="true" t="shared" si="102" ref="G167:Q167">G224+G281</f>
        <v>0</v>
      </c>
      <c r="H167" s="77">
        <f t="shared" si="102"/>
        <v>0</v>
      </c>
      <c r="I167" s="77">
        <f t="shared" si="102"/>
        <v>0</v>
      </c>
      <c r="J167" s="77">
        <f t="shared" si="102"/>
        <v>1326.5</v>
      </c>
      <c r="K167" s="77">
        <f t="shared" si="102"/>
        <v>1326.5</v>
      </c>
      <c r="L167" s="77">
        <f t="shared" si="102"/>
        <v>0</v>
      </c>
      <c r="M167" s="77">
        <f t="shared" si="102"/>
        <v>1399.458</v>
      </c>
      <c r="N167" s="77">
        <f t="shared" si="102"/>
        <v>1399.458</v>
      </c>
      <c r="O167" s="77">
        <f t="shared" si="102"/>
        <v>0</v>
      </c>
      <c r="P167" s="77">
        <f t="shared" si="102"/>
        <v>1472.23</v>
      </c>
      <c r="Q167" s="77">
        <f t="shared" si="102"/>
        <v>1472.23</v>
      </c>
    </row>
    <row r="168" spans="2:17" ht="15.75" hidden="1">
      <c r="B168" s="60">
        <v>3120</v>
      </c>
      <c r="C168" s="63" t="s">
        <v>44</v>
      </c>
      <c r="D168" s="77">
        <f t="shared" si="83"/>
        <v>0</v>
      </c>
      <c r="E168" s="77">
        <f t="shared" si="83"/>
        <v>0</v>
      </c>
      <c r="F168" s="77">
        <f t="shared" si="83"/>
        <v>0</v>
      </c>
      <c r="G168" s="77">
        <f aca="true" t="shared" si="103" ref="G168:Q168">G225+G282</f>
        <v>0</v>
      </c>
      <c r="H168" s="77">
        <f t="shared" si="103"/>
        <v>0</v>
      </c>
      <c r="I168" s="77">
        <f t="shared" si="103"/>
        <v>0</v>
      </c>
      <c r="J168" s="77">
        <f t="shared" si="103"/>
        <v>0</v>
      </c>
      <c r="K168" s="77">
        <f t="shared" si="103"/>
        <v>0</v>
      </c>
      <c r="L168" s="77">
        <f t="shared" si="103"/>
        <v>0</v>
      </c>
      <c r="M168" s="77">
        <f t="shared" si="103"/>
        <v>0</v>
      </c>
      <c r="N168" s="77">
        <f t="shared" si="103"/>
        <v>0</v>
      </c>
      <c r="O168" s="77">
        <f t="shared" si="103"/>
        <v>0</v>
      </c>
      <c r="P168" s="77">
        <f t="shared" si="103"/>
        <v>0</v>
      </c>
      <c r="Q168" s="77">
        <f t="shared" si="103"/>
        <v>0</v>
      </c>
    </row>
    <row r="169" spans="2:17" ht="15.75" hidden="1">
      <c r="B169" s="60">
        <v>3121</v>
      </c>
      <c r="C169" s="63" t="s">
        <v>45</v>
      </c>
      <c r="D169" s="77">
        <f aca="true" t="shared" si="104" ref="D169:F184">D226+D283</f>
        <v>0</v>
      </c>
      <c r="E169" s="77">
        <f t="shared" si="104"/>
        <v>0</v>
      </c>
      <c r="F169" s="77">
        <f t="shared" si="104"/>
        <v>0</v>
      </c>
      <c r="G169" s="77">
        <f aca="true" t="shared" si="105" ref="G169:Q169">G226+G283</f>
        <v>0</v>
      </c>
      <c r="H169" s="77">
        <f t="shared" si="105"/>
        <v>0</v>
      </c>
      <c r="I169" s="77">
        <f t="shared" si="105"/>
        <v>0</v>
      </c>
      <c r="J169" s="77">
        <f t="shared" si="105"/>
        <v>0</v>
      </c>
      <c r="K169" s="77">
        <f t="shared" si="105"/>
        <v>0</v>
      </c>
      <c r="L169" s="77">
        <f t="shared" si="105"/>
        <v>0</v>
      </c>
      <c r="M169" s="77">
        <f t="shared" si="105"/>
        <v>0</v>
      </c>
      <c r="N169" s="77">
        <f t="shared" si="105"/>
        <v>0</v>
      </c>
      <c r="O169" s="77">
        <f t="shared" si="105"/>
        <v>0</v>
      </c>
      <c r="P169" s="77">
        <f t="shared" si="105"/>
        <v>0</v>
      </c>
      <c r="Q169" s="77">
        <f t="shared" si="105"/>
        <v>0</v>
      </c>
    </row>
    <row r="170" spans="2:17" ht="30" hidden="1">
      <c r="B170" s="60">
        <v>3122</v>
      </c>
      <c r="C170" s="63" t="s">
        <v>46</v>
      </c>
      <c r="D170" s="77">
        <f t="shared" si="104"/>
        <v>0</v>
      </c>
      <c r="E170" s="77">
        <f t="shared" si="104"/>
        <v>0</v>
      </c>
      <c r="F170" s="77">
        <f t="shared" si="104"/>
        <v>0</v>
      </c>
      <c r="G170" s="77">
        <f aca="true" t="shared" si="106" ref="G170:Q170">G227+G284</f>
        <v>0</v>
      </c>
      <c r="H170" s="77">
        <f t="shared" si="106"/>
        <v>0</v>
      </c>
      <c r="I170" s="77">
        <f t="shared" si="106"/>
        <v>0</v>
      </c>
      <c r="J170" s="77">
        <f t="shared" si="106"/>
        <v>0</v>
      </c>
      <c r="K170" s="77">
        <f t="shared" si="106"/>
        <v>0</v>
      </c>
      <c r="L170" s="77">
        <f t="shared" si="106"/>
        <v>0</v>
      </c>
      <c r="M170" s="77">
        <f t="shared" si="106"/>
        <v>0</v>
      </c>
      <c r="N170" s="77">
        <f t="shared" si="106"/>
        <v>0</v>
      </c>
      <c r="O170" s="77">
        <f t="shared" si="106"/>
        <v>0</v>
      </c>
      <c r="P170" s="77">
        <f t="shared" si="106"/>
        <v>0</v>
      </c>
      <c r="Q170" s="77">
        <f t="shared" si="106"/>
        <v>0</v>
      </c>
    </row>
    <row r="171" spans="2:17" ht="15.75" hidden="1">
      <c r="B171" s="60">
        <v>3130</v>
      </c>
      <c r="C171" s="63" t="s">
        <v>47</v>
      </c>
      <c r="D171" s="77">
        <f t="shared" si="104"/>
        <v>0</v>
      </c>
      <c r="E171" s="77">
        <f t="shared" si="104"/>
        <v>0</v>
      </c>
      <c r="F171" s="77">
        <f t="shared" si="104"/>
        <v>0</v>
      </c>
      <c r="G171" s="77">
        <f aca="true" t="shared" si="107" ref="G171:Q171">G228+G285</f>
        <v>0</v>
      </c>
      <c r="H171" s="77">
        <f t="shared" si="107"/>
        <v>0</v>
      </c>
      <c r="I171" s="77">
        <f t="shared" si="107"/>
        <v>0</v>
      </c>
      <c r="J171" s="77">
        <f t="shared" si="107"/>
        <v>0</v>
      </c>
      <c r="K171" s="77">
        <f t="shared" si="107"/>
        <v>0</v>
      </c>
      <c r="L171" s="77">
        <f t="shared" si="107"/>
        <v>0</v>
      </c>
      <c r="M171" s="77">
        <f t="shared" si="107"/>
        <v>0</v>
      </c>
      <c r="N171" s="77">
        <f t="shared" si="107"/>
        <v>0</v>
      </c>
      <c r="O171" s="77">
        <f t="shared" si="107"/>
        <v>0</v>
      </c>
      <c r="P171" s="77">
        <f t="shared" si="107"/>
        <v>0</v>
      </c>
      <c r="Q171" s="77">
        <f t="shared" si="107"/>
        <v>0</v>
      </c>
    </row>
    <row r="172" spans="2:17" ht="30" hidden="1">
      <c r="B172" s="60">
        <v>3131</v>
      </c>
      <c r="C172" s="63" t="s">
        <v>48</v>
      </c>
      <c r="D172" s="77">
        <f t="shared" si="104"/>
        <v>0</v>
      </c>
      <c r="E172" s="77">
        <f t="shared" si="104"/>
        <v>0</v>
      </c>
      <c r="F172" s="77">
        <f t="shared" si="104"/>
        <v>0</v>
      </c>
      <c r="G172" s="77">
        <f aca="true" t="shared" si="108" ref="G172:Q172">G229+G286</f>
        <v>0</v>
      </c>
      <c r="H172" s="77">
        <f t="shared" si="108"/>
        <v>0</v>
      </c>
      <c r="I172" s="77">
        <f t="shared" si="108"/>
        <v>0</v>
      </c>
      <c r="J172" s="77">
        <f t="shared" si="108"/>
        <v>0</v>
      </c>
      <c r="K172" s="77">
        <f t="shared" si="108"/>
        <v>0</v>
      </c>
      <c r="L172" s="77">
        <f t="shared" si="108"/>
        <v>0</v>
      </c>
      <c r="M172" s="77">
        <f t="shared" si="108"/>
        <v>0</v>
      </c>
      <c r="N172" s="77">
        <f t="shared" si="108"/>
        <v>0</v>
      </c>
      <c r="O172" s="77">
        <f t="shared" si="108"/>
        <v>0</v>
      </c>
      <c r="P172" s="77">
        <f t="shared" si="108"/>
        <v>0</v>
      </c>
      <c r="Q172" s="77">
        <f t="shared" si="108"/>
        <v>0</v>
      </c>
    </row>
    <row r="173" spans="2:17" ht="15.75" hidden="1">
      <c r="B173" s="60">
        <v>3132</v>
      </c>
      <c r="C173" s="63" t="s">
        <v>49</v>
      </c>
      <c r="D173" s="77">
        <f t="shared" si="104"/>
        <v>0</v>
      </c>
      <c r="E173" s="77">
        <f t="shared" si="104"/>
        <v>0</v>
      </c>
      <c r="F173" s="77">
        <f t="shared" si="104"/>
        <v>0</v>
      </c>
      <c r="G173" s="77">
        <f aca="true" t="shared" si="109" ref="G173:Q173">G230+G287</f>
        <v>0</v>
      </c>
      <c r="H173" s="77">
        <f t="shared" si="109"/>
        <v>0</v>
      </c>
      <c r="I173" s="77">
        <f t="shared" si="109"/>
        <v>0</v>
      </c>
      <c r="J173" s="77">
        <f t="shared" si="109"/>
        <v>0</v>
      </c>
      <c r="K173" s="77">
        <f t="shared" si="109"/>
        <v>0</v>
      </c>
      <c r="L173" s="77">
        <f t="shared" si="109"/>
        <v>0</v>
      </c>
      <c r="M173" s="77">
        <f t="shared" si="109"/>
        <v>0</v>
      </c>
      <c r="N173" s="77">
        <f t="shared" si="109"/>
        <v>0</v>
      </c>
      <c r="O173" s="77">
        <f t="shared" si="109"/>
        <v>0</v>
      </c>
      <c r="P173" s="77">
        <f t="shared" si="109"/>
        <v>0</v>
      </c>
      <c r="Q173" s="77">
        <f t="shared" si="109"/>
        <v>0</v>
      </c>
    </row>
    <row r="174" spans="2:17" ht="15.75" hidden="1">
      <c r="B174" s="60">
        <v>3140</v>
      </c>
      <c r="C174" s="63" t="s">
        <v>50</v>
      </c>
      <c r="D174" s="77">
        <f t="shared" si="104"/>
        <v>0</v>
      </c>
      <c r="E174" s="77">
        <f t="shared" si="104"/>
        <v>0</v>
      </c>
      <c r="F174" s="77">
        <f t="shared" si="104"/>
        <v>0</v>
      </c>
      <c r="G174" s="77">
        <f aca="true" t="shared" si="110" ref="G174:Q174">G231+G288</f>
        <v>0</v>
      </c>
      <c r="H174" s="77">
        <f t="shared" si="110"/>
        <v>0</v>
      </c>
      <c r="I174" s="77">
        <f t="shared" si="110"/>
        <v>0</v>
      </c>
      <c r="J174" s="77">
        <f t="shared" si="110"/>
        <v>0</v>
      </c>
      <c r="K174" s="77">
        <f t="shared" si="110"/>
        <v>0</v>
      </c>
      <c r="L174" s="77">
        <f t="shared" si="110"/>
        <v>0</v>
      </c>
      <c r="M174" s="77">
        <f t="shared" si="110"/>
        <v>0</v>
      </c>
      <c r="N174" s="77">
        <f t="shared" si="110"/>
        <v>0</v>
      </c>
      <c r="O174" s="77">
        <f t="shared" si="110"/>
        <v>0</v>
      </c>
      <c r="P174" s="77">
        <f t="shared" si="110"/>
        <v>0</v>
      </c>
      <c r="Q174" s="77">
        <f t="shared" si="110"/>
        <v>0</v>
      </c>
    </row>
    <row r="175" spans="2:17" ht="30" hidden="1">
      <c r="B175" s="60">
        <v>3141</v>
      </c>
      <c r="C175" s="63" t="s">
        <v>51</v>
      </c>
      <c r="D175" s="77">
        <f t="shared" si="104"/>
        <v>0</v>
      </c>
      <c r="E175" s="77">
        <f t="shared" si="104"/>
        <v>0</v>
      </c>
      <c r="F175" s="77">
        <f t="shared" si="104"/>
        <v>0</v>
      </c>
      <c r="G175" s="77">
        <f aca="true" t="shared" si="111" ref="G175:Q175">G232+G289</f>
        <v>0</v>
      </c>
      <c r="H175" s="77">
        <f t="shared" si="111"/>
        <v>0</v>
      </c>
      <c r="I175" s="77">
        <f t="shared" si="111"/>
        <v>0</v>
      </c>
      <c r="J175" s="77">
        <f t="shared" si="111"/>
        <v>0</v>
      </c>
      <c r="K175" s="77">
        <f t="shared" si="111"/>
        <v>0</v>
      </c>
      <c r="L175" s="77">
        <f t="shared" si="111"/>
        <v>0</v>
      </c>
      <c r="M175" s="77">
        <f t="shared" si="111"/>
        <v>0</v>
      </c>
      <c r="N175" s="77">
        <f t="shared" si="111"/>
        <v>0</v>
      </c>
      <c r="O175" s="77">
        <f t="shared" si="111"/>
        <v>0</v>
      </c>
      <c r="P175" s="77">
        <f t="shared" si="111"/>
        <v>0</v>
      </c>
      <c r="Q175" s="77">
        <f t="shared" si="111"/>
        <v>0</v>
      </c>
    </row>
    <row r="176" spans="2:17" ht="15.75" hidden="1">
      <c r="B176" s="60">
        <v>3142</v>
      </c>
      <c r="C176" s="63" t="s">
        <v>52</v>
      </c>
      <c r="D176" s="77">
        <f t="shared" si="104"/>
        <v>0</v>
      </c>
      <c r="E176" s="77">
        <f t="shared" si="104"/>
        <v>0</v>
      </c>
      <c r="F176" s="77">
        <f t="shared" si="104"/>
        <v>0</v>
      </c>
      <c r="G176" s="77">
        <f aca="true" t="shared" si="112" ref="G176:Q176">G233+G290</f>
        <v>0</v>
      </c>
      <c r="H176" s="77">
        <f t="shared" si="112"/>
        <v>0</v>
      </c>
      <c r="I176" s="77">
        <f t="shared" si="112"/>
        <v>0</v>
      </c>
      <c r="J176" s="77">
        <f t="shared" si="112"/>
        <v>0</v>
      </c>
      <c r="K176" s="77">
        <f t="shared" si="112"/>
        <v>0</v>
      </c>
      <c r="L176" s="77">
        <f t="shared" si="112"/>
        <v>0</v>
      </c>
      <c r="M176" s="77">
        <f t="shared" si="112"/>
        <v>0</v>
      </c>
      <c r="N176" s="77">
        <f t="shared" si="112"/>
        <v>0</v>
      </c>
      <c r="O176" s="77">
        <f t="shared" si="112"/>
        <v>0</v>
      </c>
      <c r="P176" s="77">
        <f t="shared" si="112"/>
        <v>0</v>
      </c>
      <c r="Q176" s="77">
        <f t="shared" si="112"/>
        <v>0</v>
      </c>
    </row>
    <row r="177" spans="2:17" ht="30" hidden="1">
      <c r="B177" s="60">
        <v>3143</v>
      </c>
      <c r="C177" s="63" t="s">
        <v>53</v>
      </c>
      <c r="D177" s="77">
        <f t="shared" si="104"/>
        <v>0</v>
      </c>
      <c r="E177" s="77">
        <f t="shared" si="104"/>
        <v>0</v>
      </c>
      <c r="F177" s="77">
        <f t="shared" si="104"/>
        <v>0</v>
      </c>
      <c r="G177" s="77">
        <f aca="true" t="shared" si="113" ref="G177:Q177">G234+G291</f>
        <v>0</v>
      </c>
      <c r="H177" s="77">
        <f t="shared" si="113"/>
        <v>0</v>
      </c>
      <c r="I177" s="77">
        <f t="shared" si="113"/>
        <v>0</v>
      </c>
      <c r="J177" s="77">
        <f t="shared" si="113"/>
        <v>0</v>
      </c>
      <c r="K177" s="77">
        <f t="shared" si="113"/>
        <v>0</v>
      </c>
      <c r="L177" s="77">
        <f t="shared" si="113"/>
        <v>0</v>
      </c>
      <c r="M177" s="77">
        <f t="shared" si="113"/>
        <v>0</v>
      </c>
      <c r="N177" s="77">
        <f t="shared" si="113"/>
        <v>0</v>
      </c>
      <c r="O177" s="77">
        <f t="shared" si="113"/>
        <v>0</v>
      </c>
      <c r="P177" s="77">
        <f t="shared" si="113"/>
        <v>0</v>
      </c>
      <c r="Q177" s="77">
        <f t="shared" si="113"/>
        <v>0</v>
      </c>
    </row>
    <row r="178" spans="2:17" ht="15.75" hidden="1">
      <c r="B178" s="60">
        <v>3150</v>
      </c>
      <c r="C178" s="63" t="s">
        <v>54</v>
      </c>
      <c r="D178" s="77">
        <f t="shared" si="104"/>
        <v>0</v>
      </c>
      <c r="E178" s="77">
        <f t="shared" si="104"/>
        <v>0</v>
      </c>
      <c r="F178" s="77">
        <f t="shared" si="104"/>
        <v>0</v>
      </c>
      <c r="G178" s="77">
        <f aca="true" t="shared" si="114" ref="G178:Q178">G235+G292</f>
        <v>0</v>
      </c>
      <c r="H178" s="77">
        <f t="shared" si="114"/>
        <v>0</v>
      </c>
      <c r="I178" s="77">
        <f t="shared" si="114"/>
        <v>0</v>
      </c>
      <c r="J178" s="77">
        <f t="shared" si="114"/>
        <v>0</v>
      </c>
      <c r="K178" s="77">
        <f t="shared" si="114"/>
        <v>0</v>
      </c>
      <c r="L178" s="77">
        <f t="shared" si="114"/>
        <v>0</v>
      </c>
      <c r="M178" s="77">
        <f t="shared" si="114"/>
        <v>0</v>
      </c>
      <c r="N178" s="77">
        <f t="shared" si="114"/>
        <v>0</v>
      </c>
      <c r="O178" s="77">
        <f t="shared" si="114"/>
        <v>0</v>
      </c>
      <c r="P178" s="77">
        <f t="shared" si="114"/>
        <v>0</v>
      </c>
      <c r="Q178" s="77">
        <f t="shared" si="114"/>
        <v>0</v>
      </c>
    </row>
    <row r="179" spans="2:17" ht="15.75" hidden="1">
      <c r="B179" s="60">
        <v>3160</v>
      </c>
      <c r="C179" s="63" t="s">
        <v>55</v>
      </c>
      <c r="D179" s="77">
        <f t="shared" si="104"/>
        <v>0</v>
      </c>
      <c r="E179" s="77">
        <f t="shared" si="104"/>
        <v>0</v>
      </c>
      <c r="F179" s="77">
        <f t="shared" si="104"/>
        <v>0</v>
      </c>
      <c r="G179" s="77">
        <f aca="true" t="shared" si="115" ref="G179:Q179">G236+G293</f>
        <v>0</v>
      </c>
      <c r="H179" s="77">
        <f t="shared" si="115"/>
        <v>0</v>
      </c>
      <c r="I179" s="77">
        <f t="shared" si="115"/>
        <v>0</v>
      </c>
      <c r="J179" s="77">
        <f t="shared" si="115"/>
        <v>0</v>
      </c>
      <c r="K179" s="77">
        <f t="shared" si="115"/>
        <v>0</v>
      </c>
      <c r="L179" s="77">
        <f t="shared" si="115"/>
        <v>0</v>
      </c>
      <c r="M179" s="77">
        <f t="shared" si="115"/>
        <v>0</v>
      </c>
      <c r="N179" s="77">
        <f t="shared" si="115"/>
        <v>0</v>
      </c>
      <c r="O179" s="77">
        <f t="shared" si="115"/>
        <v>0</v>
      </c>
      <c r="P179" s="77">
        <f t="shared" si="115"/>
        <v>0</v>
      </c>
      <c r="Q179" s="77">
        <f t="shared" si="115"/>
        <v>0</v>
      </c>
    </row>
    <row r="180" spans="2:17" ht="15.75" hidden="1">
      <c r="B180" s="60">
        <v>3200</v>
      </c>
      <c r="C180" s="63" t="s">
        <v>56</v>
      </c>
      <c r="D180" s="77">
        <f t="shared" si="104"/>
        <v>0</v>
      </c>
      <c r="E180" s="77">
        <f t="shared" si="104"/>
        <v>0</v>
      </c>
      <c r="F180" s="77">
        <f t="shared" si="104"/>
        <v>0</v>
      </c>
      <c r="G180" s="77">
        <f aca="true" t="shared" si="116" ref="G180:Q180">G237+G294</f>
        <v>0</v>
      </c>
      <c r="H180" s="77">
        <f t="shared" si="116"/>
        <v>0</v>
      </c>
      <c r="I180" s="77">
        <f t="shared" si="116"/>
        <v>0</v>
      </c>
      <c r="J180" s="77">
        <f t="shared" si="116"/>
        <v>0</v>
      </c>
      <c r="K180" s="77">
        <f t="shared" si="116"/>
        <v>0</v>
      </c>
      <c r="L180" s="77">
        <f t="shared" si="116"/>
        <v>0</v>
      </c>
      <c r="M180" s="77">
        <f t="shared" si="116"/>
        <v>0</v>
      </c>
      <c r="N180" s="77">
        <f t="shared" si="116"/>
        <v>0</v>
      </c>
      <c r="O180" s="77">
        <f t="shared" si="116"/>
        <v>0</v>
      </c>
      <c r="P180" s="77">
        <f t="shared" si="116"/>
        <v>0</v>
      </c>
      <c r="Q180" s="77">
        <f t="shared" si="116"/>
        <v>0</v>
      </c>
    </row>
    <row r="181" spans="2:17" ht="30" hidden="1">
      <c r="B181" s="60">
        <v>3210</v>
      </c>
      <c r="C181" s="63" t="s">
        <v>57</v>
      </c>
      <c r="D181" s="77">
        <f t="shared" si="104"/>
        <v>0</v>
      </c>
      <c r="E181" s="77">
        <f t="shared" si="104"/>
        <v>0</v>
      </c>
      <c r="F181" s="77">
        <f t="shared" si="104"/>
        <v>0</v>
      </c>
      <c r="G181" s="77">
        <f aca="true" t="shared" si="117" ref="G181:Q181">G238+G295</f>
        <v>0</v>
      </c>
      <c r="H181" s="77">
        <f t="shared" si="117"/>
        <v>0</v>
      </c>
      <c r="I181" s="77">
        <f t="shared" si="117"/>
        <v>0</v>
      </c>
      <c r="J181" s="77">
        <f t="shared" si="117"/>
        <v>0</v>
      </c>
      <c r="K181" s="77">
        <f t="shared" si="117"/>
        <v>0</v>
      </c>
      <c r="L181" s="77">
        <f t="shared" si="117"/>
        <v>0</v>
      </c>
      <c r="M181" s="77">
        <f t="shared" si="117"/>
        <v>0</v>
      </c>
      <c r="N181" s="77">
        <f t="shared" si="117"/>
        <v>0</v>
      </c>
      <c r="O181" s="77">
        <f t="shared" si="117"/>
        <v>0</v>
      </c>
      <c r="P181" s="77">
        <f t="shared" si="117"/>
        <v>0</v>
      </c>
      <c r="Q181" s="77">
        <f t="shared" si="117"/>
        <v>0</v>
      </c>
    </row>
    <row r="182" spans="2:17" ht="30" hidden="1">
      <c r="B182" s="60">
        <v>3220</v>
      </c>
      <c r="C182" s="63" t="s">
        <v>58</v>
      </c>
      <c r="D182" s="77">
        <f t="shared" si="104"/>
        <v>0</v>
      </c>
      <c r="E182" s="77">
        <f t="shared" si="104"/>
        <v>0</v>
      </c>
      <c r="F182" s="77">
        <f t="shared" si="104"/>
        <v>0</v>
      </c>
      <c r="G182" s="77">
        <f aca="true" t="shared" si="118" ref="G182:Q182">G239+G296</f>
        <v>0</v>
      </c>
      <c r="H182" s="77">
        <f t="shared" si="118"/>
        <v>0</v>
      </c>
      <c r="I182" s="77">
        <f t="shared" si="118"/>
        <v>0</v>
      </c>
      <c r="J182" s="77">
        <f t="shared" si="118"/>
        <v>0</v>
      </c>
      <c r="K182" s="77">
        <f t="shared" si="118"/>
        <v>0</v>
      </c>
      <c r="L182" s="77">
        <f t="shared" si="118"/>
        <v>0</v>
      </c>
      <c r="M182" s="77">
        <f t="shared" si="118"/>
        <v>0</v>
      </c>
      <c r="N182" s="77">
        <f t="shared" si="118"/>
        <v>0</v>
      </c>
      <c r="O182" s="77">
        <f t="shared" si="118"/>
        <v>0</v>
      </c>
      <c r="P182" s="77">
        <f t="shared" si="118"/>
        <v>0</v>
      </c>
      <c r="Q182" s="77">
        <f t="shared" si="118"/>
        <v>0</v>
      </c>
    </row>
    <row r="183" spans="2:17" ht="30" hidden="1">
      <c r="B183" s="60">
        <v>3230</v>
      </c>
      <c r="C183" s="63" t="s">
        <v>59</v>
      </c>
      <c r="D183" s="77">
        <f t="shared" si="104"/>
        <v>0</v>
      </c>
      <c r="E183" s="77">
        <f t="shared" si="104"/>
        <v>0</v>
      </c>
      <c r="F183" s="77">
        <f t="shared" si="104"/>
        <v>0</v>
      </c>
      <c r="G183" s="77">
        <f aca="true" t="shared" si="119" ref="G183:Q183">G240+G297</f>
        <v>0</v>
      </c>
      <c r="H183" s="77">
        <f t="shared" si="119"/>
        <v>0</v>
      </c>
      <c r="I183" s="77">
        <f t="shared" si="119"/>
        <v>0</v>
      </c>
      <c r="J183" s="77">
        <f t="shared" si="119"/>
        <v>0</v>
      </c>
      <c r="K183" s="77">
        <f t="shared" si="119"/>
        <v>0</v>
      </c>
      <c r="L183" s="77">
        <f t="shared" si="119"/>
        <v>0</v>
      </c>
      <c r="M183" s="77">
        <f t="shared" si="119"/>
        <v>0</v>
      </c>
      <c r="N183" s="77">
        <f t="shared" si="119"/>
        <v>0</v>
      </c>
      <c r="O183" s="77">
        <f t="shared" si="119"/>
        <v>0</v>
      </c>
      <c r="P183" s="77">
        <f t="shared" si="119"/>
        <v>0</v>
      </c>
      <c r="Q183" s="77">
        <f t="shared" si="119"/>
        <v>0</v>
      </c>
    </row>
    <row r="184" spans="2:17" ht="15.75" hidden="1">
      <c r="B184" s="60">
        <v>3240</v>
      </c>
      <c r="C184" s="63" t="s">
        <v>60</v>
      </c>
      <c r="D184" s="77">
        <f t="shared" si="104"/>
        <v>0</v>
      </c>
      <c r="E184" s="77">
        <f t="shared" si="104"/>
        <v>0</v>
      </c>
      <c r="F184" s="77">
        <f t="shared" si="104"/>
        <v>0</v>
      </c>
      <c r="G184" s="77">
        <f aca="true" t="shared" si="120" ref="G184:Q184">G241+G298</f>
        <v>0</v>
      </c>
      <c r="H184" s="77">
        <f t="shared" si="120"/>
        <v>0</v>
      </c>
      <c r="I184" s="77">
        <f t="shared" si="120"/>
        <v>0</v>
      </c>
      <c r="J184" s="77">
        <f t="shared" si="120"/>
        <v>0</v>
      </c>
      <c r="K184" s="77">
        <f t="shared" si="120"/>
        <v>0</v>
      </c>
      <c r="L184" s="77">
        <f t="shared" si="120"/>
        <v>0</v>
      </c>
      <c r="M184" s="77">
        <f t="shared" si="120"/>
        <v>0</v>
      </c>
      <c r="N184" s="77">
        <f t="shared" si="120"/>
        <v>0</v>
      </c>
      <c r="O184" s="77">
        <f t="shared" si="120"/>
        <v>0</v>
      </c>
      <c r="P184" s="77">
        <f t="shared" si="120"/>
        <v>0</v>
      </c>
      <c r="Q184" s="77">
        <f t="shared" si="120"/>
        <v>0</v>
      </c>
    </row>
    <row r="185" spans="2:17" s="91" customFormat="1" ht="45">
      <c r="B185" s="88" t="s">
        <v>90</v>
      </c>
      <c r="C185" s="89" t="s">
        <v>92</v>
      </c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</row>
    <row r="186" spans="2:17" ht="19.5">
      <c r="B186" s="64"/>
      <c r="C186" s="66" t="s">
        <v>5</v>
      </c>
      <c r="D186" s="83">
        <f aca="true" t="shared" si="121" ref="D186:O186">D187+D222</f>
        <v>87993.975</v>
      </c>
      <c r="E186" s="83">
        <f t="shared" si="121"/>
        <v>30942.459000000003</v>
      </c>
      <c r="F186" s="83">
        <f t="shared" si="121"/>
        <v>118936.43400000001</v>
      </c>
      <c r="G186" s="83">
        <f t="shared" si="121"/>
        <v>152827.889</v>
      </c>
      <c r="H186" s="83">
        <f>H187+H222</f>
        <v>114201.751</v>
      </c>
      <c r="I186" s="83">
        <f t="shared" si="121"/>
        <v>38626.138000000006</v>
      </c>
      <c r="J186" s="83">
        <f t="shared" si="121"/>
        <v>1326.5</v>
      </c>
      <c r="K186" s="83">
        <f t="shared" si="121"/>
        <v>154154.389</v>
      </c>
      <c r="L186" s="83">
        <f t="shared" si="121"/>
        <v>168550.739</v>
      </c>
      <c r="M186" s="83">
        <f t="shared" si="121"/>
        <v>1399.458</v>
      </c>
      <c r="N186" s="83">
        <f t="shared" si="121"/>
        <v>169950.19700000001</v>
      </c>
      <c r="O186" s="83">
        <f t="shared" si="121"/>
        <v>181747.37499999997</v>
      </c>
      <c r="P186" s="83">
        <f>P187+P222</f>
        <v>1472.23</v>
      </c>
      <c r="Q186" s="83">
        <f>Q187+Q222</f>
        <v>183219.60499999998</v>
      </c>
    </row>
    <row r="187" spans="2:17" ht="15.75">
      <c r="B187" s="64">
        <v>2000</v>
      </c>
      <c r="C187" s="65" t="s">
        <v>6</v>
      </c>
      <c r="D187" s="80">
        <f>D188+D193+D209+D212+D216+D220+D221</f>
        <v>87993.975</v>
      </c>
      <c r="E187" s="80">
        <f>E188+E193+E209+E212+E216+E220+E221</f>
        <v>30942.459000000003</v>
      </c>
      <c r="F187" s="80">
        <f aca="true" t="shared" si="122" ref="F187:F218">D187+E187</f>
        <v>118936.43400000001</v>
      </c>
      <c r="G187" s="80">
        <f>G188+G193+G209+G212+G216+G220+G221</f>
        <v>152827.889</v>
      </c>
      <c r="H187" s="80">
        <f>H188+H193+H209+H212+H216+H220+H221</f>
        <v>114201.751</v>
      </c>
      <c r="I187" s="80">
        <f>'070201'!I14-I244</f>
        <v>38626.138000000006</v>
      </c>
      <c r="J187" s="80">
        <f>'070201'!J14-J244</f>
        <v>0</v>
      </c>
      <c r="K187" s="77">
        <f>J187+G187</f>
        <v>152827.889</v>
      </c>
      <c r="L187" s="80">
        <f>L188+L193+L209+L212+L216+L220+L221</f>
        <v>168550.739</v>
      </c>
      <c r="M187" s="80">
        <f>M188+M193+M209+M212+M216+M220+M221</f>
        <v>0</v>
      </c>
      <c r="N187" s="85">
        <f>L187+M187</f>
        <v>168550.739</v>
      </c>
      <c r="O187" s="80">
        <f>O188+O193+O209+O212+O216+O220+O221</f>
        <v>181747.37499999997</v>
      </c>
      <c r="P187" s="80">
        <f>P188+P193+P209+P212+P216+P220+P221</f>
        <v>0</v>
      </c>
      <c r="Q187" s="85">
        <f>O187+P187</f>
        <v>181747.37499999997</v>
      </c>
    </row>
    <row r="188" spans="2:17" ht="30">
      <c r="B188" s="64">
        <v>2100</v>
      </c>
      <c r="C188" s="65" t="s">
        <v>7</v>
      </c>
      <c r="D188" s="80">
        <f>D189+D192</f>
        <v>78075.777</v>
      </c>
      <c r="E188" s="80">
        <f>E189+E192</f>
        <v>13608.644999999999</v>
      </c>
      <c r="F188" s="80">
        <f t="shared" si="122"/>
        <v>91684.422</v>
      </c>
      <c r="G188" s="80">
        <f>G189+G192</f>
        <v>119365.893</v>
      </c>
      <c r="H188" s="80">
        <f>H189+H192</f>
        <v>97603.178</v>
      </c>
      <c r="I188" s="80">
        <f>'070201'!I15-I245</f>
        <v>21762.715</v>
      </c>
      <c r="J188" s="80">
        <f>'070201'!J15-J245</f>
        <v>0</v>
      </c>
      <c r="K188" s="77">
        <f aca="true" t="shared" si="123" ref="K188:K241">J188+G188</f>
        <v>119365.893</v>
      </c>
      <c r="L188" s="80">
        <f>L190+L192</f>
        <v>133019.27300000002</v>
      </c>
      <c r="M188" s="80">
        <f>M190+M192</f>
        <v>0</v>
      </c>
      <c r="N188" s="85">
        <f>L188+M188</f>
        <v>133019.27300000002</v>
      </c>
      <c r="O188" s="80">
        <f>O190+O192</f>
        <v>144368.273</v>
      </c>
      <c r="P188" s="80">
        <f>P190+P192</f>
        <v>0</v>
      </c>
      <c r="Q188" s="85">
        <f>O188+P188</f>
        <v>144368.273</v>
      </c>
    </row>
    <row r="189" spans="2:17" ht="15.75">
      <c r="B189" s="64">
        <v>2110</v>
      </c>
      <c r="C189" s="65" t="s">
        <v>8</v>
      </c>
      <c r="D189" s="80">
        <f>D190+D191</f>
        <v>63996.541</v>
      </c>
      <c r="E189" s="80">
        <f>E190+E191</f>
        <v>11154.626</v>
      </c>
      <c r="F189" s="80">
        <f t="shared" si="122"/>
        <v>75151.167</v>
      </c>
      <c r="G189" s="77">
        <f>G190+G191</f>
        <v>97840.896</v>
      </c>
      <c r="H189" s="80">
        <f>H190+H191</f>
        <v>80002.605</v>
      </c>
      <c r="I189" s="80">
        <f>'070201'!I16-I246</f>
        <v>17838.291</v>
      </c>
      <c r="J189" s="80">
        <f>'070201'!J16-J246</f>
        <v>0</v>
      </c>
      <c r="K189" s="77">
        <f t="shared" si="123"/>
        <v>97840.896</v>
      </c>
      <c r="L189" s="86">
        <f>L190</f>
        <v>109032.191</v>
      </c>
      <c r="M189" s="86">
        <f>M190</f>
        <v>0</v>
      </c>
      <c r="N189" s="78">
        <f>L189+M189</f>
        <v>109032.191</v>
      </c>
      <c r="O189" s="86">
        <f>O190</f>
        <v>118334.65</v>
      </c>
      <c r="P189" s="86">
        <f>P190</f>
        <v>0</v>
      </c>
      <c r="Q189" s="78">
        <f>O189+P189</f>
        <v>118334.65</v>
      </c>
    </row>
    <row r="190" spans="2:17" ht="15.75">
      <c r="B190" s="64">
        <v>2111</v>
      </c>
      <c r="C190" s="65" t="s">
        <v>9</v>
      </c>
      <c r="D190" s="80">
        <v>63996.541</v>
      </c>
      <c r="E190" s="80">
        <f>'070201'!F17-E247</f>
        <v>11154.626</v>
      </c>
      <c r="F190" s="80">
        <f t="shared" si="122"/>
        <v>75151.167</v>
      </c>
      <c r="G190" s="77">
        <f>H190+I190</f>
        <v>97840.896</v>
      </c>
      <c r="H190" s="77">
        <v>80002.605</v>
      </c>
      <c r="I190" s="80">
        <f>'070201'!I17-I247</f>
        <v>17838.291</v>
      </c>
      <c r="J190" s="80">
        <f>'070201'!J17-J247</f>
        <v>0</v>
      </c>
      <c r="K190" s="77">
        <f t="shared" si="123"/>
        <v>97840.896</v>
      </c>
      <c r="L190" s="77">
        <v>109032.191</v>
      </c>
      <c r="M190" s="77"/>
      <c r="N190" s="78">
        <f>L190+M190</f>
        <v>109032.191</v>
      </c>
      <c r="O190" s="77">
        <v>118334.65</v>
      </c>
      <c r="P190" s="77"/>
      <c r="Q190" s="78">
        <f>O190+P190</f>
        <v>118334.65</v>
      </c>
    </row>
    <row r="191" spans="2:17" ht="30">
      <c r="B191" s="64">
        <v>2112</v>
      </c>
      <c r="C191" s="65" t="s">
        <v>10</v>
      </c>
      <c r="D191" s="80"/>
      <c r="E191" s="80"/>
      <c r="F191" s="80">
        <f t="shared" si="122"/>
        <v>0</v>
      </c>
      <c r="G191" s="77">
        <f>H191+I191</f>
        <v>0</v>
      </c>
      <c r="H191" s="77"/>
      <c r="I191" s="80">
        <f>'070201'!I18-I248</f>
        <v>0</v>
      </c>
      <c r="J191" s="80">
        <f>'070201'!J18-J248</f>
        <v>0</v>
      </c>
      <c r="K191" s="77">
        <f t="shared" si="123"/>
        <v>0</v>
      </c>
      <c r="L191" s="86"/>
      <c r="M191" s="86"/>
      <c r="N191" s="78">
        <f>L191+M191</f>
        <v>0</v>
      </c>
      <c r="O191" s="86"/>
      <c r="P191" s="86"/>
      <c r="Q191" s="78">
        <f>O191+P191</f>
        <v>0</v>
      </c>
    </row>
    <row r="192" spans="2:17" ht="15.75">
      <c r="B192" s="64">
        <v>2120</v>
      </c>
      <c r="C192" s="65" t="s">
        <v>11</v>
      </c>
      <c r="D192" s="80">
        <v>14079.236</v>
      </c>
      <c r="E192" s="80">
        <f>'070201'!F19-E249</f>
        <v>2454.018999999998</v>
      </c>
      <c r="F192" s="80">
        <f t="shared" si="122"/>
        <v>16533.254999999997</v>
      </c>
      <c r="G192" s="77">
        <f>H192+I192</f>
        <v>21524.997</v>
      </c>
      <c r="H192" s="80">
        <f>ROUND((H190*0.22)/1,3)</f>
        <v>17600.573</v>
      </c>
      <c r="I192" s="80">
        <f>'070201'!I19-I249</f>
        <v>3924.424</v>
      </c>
      <c r="J192" s="80">
        <f>'070201'!J19-J249</f>
        <v>0</v>
      </c>
      <c r="K192" s="77">
        <f t="shared" si="123"/>
        <v>21524.997</v>
      </c>
      <c r="L192" s="80">
        <f>ROUND((L190*0.22)/1,3)</f>
        <v>23987.082</v>
      </c>
      <c r="M192" s="86"/>
      <c r="N192" s="78">
        <f aca="true" t="shared" si="124" ref="N192:N241">L192+M192</f>
        <v>23987.082</v>
      </c>
      <c r="O192" s="80">
        <f>ROUND((O190*0.22)/1,3)</f>
        <v>26033.623</v>
      </c>
      <c r="P192" s="86"/>
      <c r="Q192" s="78">
        <f aca="true" t="shared" si="125" ref="Q192:Q241">O192+P192</f>
        <v>26033.623</v>
      </c>
    </row>
    <row r="193" spans="2:17" ht="15.75">
      <c r="B193" s="64">
        <v>2200</v>
      </c>
      <c r="C193" s="65" t="s">
        <v>12</v>
      </c>
      <c r="D193" s="80">
        <f>D194+D195+D196+D197+D198+D199+D200+D206</f>
        <v>9918.198</v>
      </c>
      <c r="E193" s="80">
        <f>E194+E195+E196+E197+E198+E199+E200+E206</f>
        <v>17322.861</v>
      </c>
      <c r="F193" s="80">
        <f t="shared" si="122"/>
        <v>27241.059</v>
      </c>
      <c r="G193" s="80">
        <f>G194+G195+G196+G197+G198+G199+G200+G206</f>
        <v>33402.134000000005</v>
      </c>
      <c r="H193" s="80">
        <f>H194+H195+H196+H197+H198+H199+H200+H206</f>
        <v>16598.573</v>
      </c>
      <c r="I193" s="80">
        <f>'070201'!I20-I250</f>
        <v>16803.561000000005</v>
      </c>
      <c r="J193" s="80">
        <f>'070201'!J20-J250</f>
        <v>0</v>
      </c>
      <c r="K193" s="77">
        <f t="shared" si="123"/>
        <v>33402.134000000005</v>
      </c>
      <c r="L193" s="77">
        <f>SUM(L194:L200,L206)</f>
        <v>35468.312</v>
      </c>
      <c r="M193" s="77">
        <f>SUM(M194:M200,M206)</f>
        <v>0</v>
      </c>
      <c r="N193" s="78">
        <f t="shared" si="124"/>
        <v>35468.312</v>
      </c>
      <c r="O193" s="77">
        <f>SUM(O194:O200,O206)</f>
        <v>37312.664</v>
      </c>
      <c r="P193" s="77">
        <f>SUM(P194:P200,P206)</f>
        <v>0</v>
      </c>
      <c r="Q193" s="78">
        <f t="shared" si="125"/>
        <v>37312.664</v>
      </c>
    </row>
    <row r="194" spans="2:17" ht="30">
      <c r="B194" s="64">
        <v>2210</v>
      </c>
      <c r="C194" s="65" t="s">
        <v>13</v>
      </c>
      <c r="D194" s="80"/>
      <c r="E194" s="80">
        <f>'070201'!F21-E251</f>
        <v>168.05</v>
      </c>
      <c r="F194" s="80">
        <f t="shared" si="122"/>
        <v>168.05</v>
      </c>
      <c r="G194" s="77">
        <f>H194+I194</f>
        <v>1244.36</v>
      </c>
      <c r="H194" s="77"/>
      <c r="I194" s="80">
        <f>'070201'!I21-I251</f>
        <v>1244.36</v>
      </c>
      <c r="J194" s="80">
        <f>'070201'!J21-J251</f>
        <v>0</v>
      </c>
      <c r="K194" s="77">
        <f t="shared" si="123"/>
        <v>1244.36</v>
      </c>
      <c r="L194" s="77">
        <f aca="true" t="shared" si="126" ref="L194:L199">ROUND(G194*1.055,3)</f>
        <v>1312.8</v>
      </c>
      <c r="M194" s="77">
        <f aca="true" t="shared" si="127" ref="M194:M199">ROUND(J194*1.055,3)</f>
        <v>0</v>
      </c>
      <c r="N194" s="78">
        <f t="shared" si="124"/>
        <v>1312.8</v>
      </c>
      <c r="O194" s="77">
        <f>ROUND(L194*1.052,3)</f>
        <v>1381.066</v>
      </c>
      <c r="P194" s="77">
        <f>ROUND(M194*1.052,3)</f>
        <v>0</v>
      </c>
      <c r="Q194" s="78">
        <f t="shared" si="125"/>
        <v>1381.066</v>
      </c>
    </row>
    <row r="195" spans="2:17" ht="30">
      <c r="B195" s="64">
        <v>2220</v>
      </c>
      <c r="C195" s="65" t="s">
        <v>14</v>
      </c>
      <c r="D195" s="80"/>
      <c r="E195" s="80">
        <f>'070201'!F22-E252</f>
        <v>11.596</v>
      </c>
      <c r="F195" s="80">
        <f t="shared" si="122"/>
        <v>11.596</v>
      </c>
      <c r="G195" s="77">
        <f aca="true" t="shared" si="128" ref="G195:G208">H195+I195</f>
        <v>12.535</v>
      </c>
      <c r="H195" s="77"/>
      <c r="I195" s="80">
        <f>'070201'!I22-I252</f>
        <v>12.535</v>
      </c>
      <c r="J195" s="80">
        <f>'070201'!J22-J252</f>
        <v>0</v>
      </c>
      <c r="K195" s="77">
        <f t="shared" si="123"/>
        <v>12.535</v>
      </c>
      <c r="L195" s="77">
        <f t="shared" si="126"/>
        <v>13.224</v>
      </c>
      <c r="M195" s="77">
        <f t="shared" si="127"/>
        <v>0</v>
      </c>
      <c r="N195" s="78">
        <f t="shared" si="124"/>
        <v>13.224</v>
      </c>
      <c r="O195" s="77">
        <f aca="true" t="shared" si="129" ref="O195:P199">ROUND(L195*1.052,3)</f>
        <v>13.912</v>
      </c>
      <c r="P195" s="77">
        <f t="shared" si="129"/>
        <v>0</v>
      </c>
      <c r="Q195" s="78">
        <f t="shared" si="125"/>
        <v>13.912</v>
      </c>
    </row>
    <row r="196" spans="2:17" ht="15.75">
      <c r="B196" s="64">
        <v>2230</v>
      </c>
      <c r="C196" s="65" t="s">
        <v>15</v>
      </c>
      <c r="D196" s="80"/>
      <c r="E196" s="80">
        <f>'070201'!F23-E253-269.357</f>
        <v>10601.751</v>
      </c>
      <c r="F196" s="80">
        <f t="shared" si="122"/>
        <v>10601.751</v>
      </c>
      <c r="G196" s="77">
        <f t="shared" si="128"/>
        <v>12361.284</v>
      </c>
      <c r="H196" s="77"/>
      <c r="I196" s="80">
        <f>'070201'!I23-I253</f>
        <v>12361.284</v>
      </c>
      <c r="J196" s="80">
        <f>'070201'!J23-J253</f>
        <v>0</v>
      </c>
      <c r="K196" s="77">
        <f t="shared" si="123"/>
        <v>12361.284</v>
      </c>
      <c r="L196" s="77">
        <f t="shared" si="126"/>
        <v>13041.155</v>
      </c>
      <c r="M196" s="77">
        <f t="shared" si="127"/>
        <v>0</v>
      </c>
      <c r="N196" s="78">
        <f t="shared" si="124"/>
        <v>13041.155</v>
      </c>
      <c r="O196" s="77">
        <f t="shared" si="129"/>
        <v>13719.295</v>
      </c>
      <c r="P196" s="77">
        <f t="shared" si="129"/>
        <v>0</v>
      </c>
      <c r="Q196" s="78">
        <f t="shared" si="125"/>
        <v>13719.295</v>
      </c>
    </row>
    <row r="197" spans="2:17" ht="30">
      <c r="B197" s="64">
        <v>2240</v>
      </c>
      <c r="C197" s="65" t="s">
        <v>16</v>
      </c>
      <c r="D197" s="80"/>
      <c r="E197" s="80">
        <f>'070201'!F24-E254-11.98</f>
        <v>348.882</v>
      </c>
      <c r="F197" s="80">
        <f t="shared" si="122"/>
        <v>348.882</v>
      </c>
      <c r="G197" s="77">
        <f>H197+I197</f>
        <v>3153.143</v>
      </c>
      <c r="H197" s="77"/>
      <c r="I197" s="80">
        <f>'070201'!I24-I254</f>
        <v>3153.143</v>
      </c>
      <c r="J197" s="80">
        <f>'070201'!J24-J254</f>
        <v>0</v>
      </c>
      <c r="K197" s="77">
        <f t="shared" si="123"/>
        <v>3153.143</v>
      </c>
      <c r="L197" s="77">
        <f t="shared" si="126"/>
        <v>3326.566</v>
      </c>
      <c r="M197" s="77">
        <f t="shared" si="127"/>
        <v>0</v>
      </c>
      <c r="N197" s="78">
        <f t="shared" si="124"/>
        <v>3326.566</v>
      </c>
      <c r="O197" s="77">
        <f t="shared" si="129"/>
        <v>3499.547</v>
      </c>
      <c r="P197" s="77">
        <f t="shared" si="129"/>
        <v>0</v>
      </c>
      <c r="Q197" s="78">
        <f t="shared" si="125"/>
        <v>3499.547</v>
      </c>
    </row>
    <row r="198" spans="2:17" ht="15.75">
      <c r="B198" s="64">
        <v>2250</v>
      </c>
      <c r="C198" s="65" t="s">
        <v>17</v>
      </c>
      <c r="D198" s="80"/>
      <c r="E198" s="80">
        <f>'070201'!F25-E255-0.17</f>
        <v>4.25</v>
      </c>
      <c r="F198" s="80">
        <f t="shared" si="122"/>
        <v>4.25</v>
      </c>
      <c r="G198" s="77">
        <f t="shared" si="128"/>
        <v>12</v>
      </c>
      <c r="H198" s="77"/>
      <c r="I198" s="80">
        <f>'070201'!I25-I255</f>
        <v>12</v>
      </c>
      <c r="J198" s="80">
        <f>'070201'!J25-J255</f>
        <v>0</v>
      </c>
      <c r="K198" s="77">
        <f t="shared" si="123"/>
        <v>12</v>
      </c>
      <c r="L198" s="77">
        <f t="shared" si="126"/>
        <v>12.66</v>
      </c>
      <c r="M198" s="77">
        <f t="shared" si="127"/>
        <v>0</v>
      </c>
      <c r="N198" s="78">
        <f t="shared" si="124"/>
        <v>12.66</v>
      </c>
      <c r="O198" s="77">
        <f t="shared" si="129"/>
        <v>13.318</v>
      </c>
      <c r="P198" s="77">
        <f t="shared" si="129"/>
        <v>0</v>
      </c>
      <c r="Q198" s="78">
        <f t="shared" si="125"/>
        <v>13.318</v>
      </c>
    </row>
    <row r="199" spans="2:17" ht="30">
      <c r="B199" s="64">
        <v>2260</v>
      </c>
      <c r="C199" s="65" t="s">
        <v>18</v>
      </c>
      <c r="D199" s="80"/>
      <c r="E199" s="80">
        <f>'070201'!F26-E256</f>
        <v>0</v>
      </c>
      <c r="F199" s="80">
        <f t="shared" si="122"/>
        <v>0</v>
      </c>
      <c r="G199" s="77">
        <f t="shared" si="128"/>
        <v>0</v>
      </c>
      <c r="H199" s="80"/>
      <c r="I199" s="80">
        <f>'070201'!I26-I256</f>
        <v>0</v>
      </c>
      <c r="J199" s="80">
        <f>'070201'!J26-J256</f>
        <v>0</v>
      </c>
      <c r="K199" s="77">
        <f t="shared" si="123"/>
        <v>0</v>
      </c>
      <c r="L199" s="77">
        <f t="shared" si="126"/>
        <v>0</v>
      </c>
      <c r="M199" s="77">
        <f t="shared" si="127"/>
        <v>0</v>
      </c>
      <c r="N199" s="78">
        <f t="shared" si="124"/>
        <v>0</v>
      </c>
      <c r="O199" s="77">
        <f t="shared" si="129"/>
        <v>0</v>
      </c>
      <c r="P199" s="77">
        <f t="shared" si="129"/>
        <v>0</v>
      </c>
      <c r="Q199" s="78">
        <f t="shared" si="125"/>
        <v>0</v>
      </c>
    </row>
    <row r="200" spans="2:17" ht="30">
      <c r="B200" s="64">
        <v>2270</v>
      </c>
      <c r="C200" s="65" t="s">
        <v>19</v>
      </c>
      <c r="D200" s="80">
        <f>D201+D202+D203+D204+D205</f>
        <v>9918.198</v>
      </c>
      <c r="E200" s="80">
        <f>E201+E202+E203+E204+E205</f>
        <v>6188.331999999999</v>
      </c>
      <c r="F200" s="80">
        <f t="shared" si="122"/>
        <v>16106.529999999999</v>
      </c>
      <c r="G200" s="80">
        <f>G201+G202+G203+G204+G205</f>
        <v>16598.573</v>
      </c>
      <c r="H200" s="80">
        <f>H201+H202+H203+H204+H205</f>
        <v>16598.573</v>
      </c>
      <c r="I200" s="80">
        <f>'070201'!I27-I257</f>
        <v>0</v>
      </c>
      <c r="J200" s="80">
        <f>'070201'!J27-J257</f>
        <v>0</v>
      </c>
      <c r="K200" s="77">
        <f t="shared" si="123"/>
        <v>16598.573</v>
      </c>
      <c r="L200" s="77">
        <f>SUM(L201:L205)</f>
        <v>17740.555</v>
      </c>
      <c r="M200" s="77">
        <f>SUM(M201:M205)</f>
        <v>0</v>
      </c>
      <c r="N200" s="78">
        <f t="shared" si="124"/>
        <v>17740.555</v>
      </c>
      <c r="O200" s="77">
        <f>SUM(O201:O205)</f>
        <v>18663.064</v>
      </c>
      <c r="P200" s="77">
        <f>SUM(P201:P205)</f>
        <v>0</v>
      </c>
      <c r="Q200" s="78">
        <f t="shared" si="125"/>
        <v>18663.064</v>
      </c>
    </row>
    <row r="201" spans="2:17" ht="15.75">
      <c r="B201" s="64">
        <v>2271</v>
      </c>
      <c r="C201" s="65" t="s">
        <v>20</v>
      </c>
      <c r="D201" s="80">
        <v>3248.034</v>
      </c>
      <c r="E201" s="80">
        <f>'070201'!F28-E258</f>
        <v>5899.432</v>
      </c>
      <c r="F201" s="80">
        <f t="shared" si="122"/>
        <v>9147.466</v>
      </c>
      <c r="G201" s="77">
        <f t="shared" si="128"/>
        <v>11445.127</v>
      </c>
      <c r="H201" s="77">
        <f>ROUND((4464.19*910.77+5106.13*1445.18)/1000,3)</f>
        <v>11445.127</v>
      </c>
      <c r="I201" s="80">
        <f>'070201'!I28-I258</f>
        <v>0</v>
      </c>
      <c r="J201" s="80">
        <f>'070201'!J28-J258</f>
        <v>0</v>
      </c>
      <c r="K201" s="77">
        <f t="shared" si="123"/>
        <v>11445.127</v>
      </c>
      <c r="L201" s="77">
        <f>ROUND(G201*1.0688,3)</f>
        <v>12232.552</v>
      </c>
      <c r="M201" s="77">
        <f>ROUND(J201*1.0688,3)</f>
        <v>0</v>
      </c>
      <c r="N201" s="78">
        <f t="shared" si="124"/>
        <v>12232.552</v>
      </c>
      <c r="O201" s="77">
        <f aca="true" t="shared" si="130" ref="O201:P205">ROUND(L201*1.052,3)</f>
        <v>12868.645</v>
      </c>
      <c r="P201" s="77">
        <f t="shared" si="130"/>
        <v>0</v>
      </c>
      <c r="Q201" s="78">
        <f t="shared" si="125"/>
        <v>12868.645</v>
      </c>
    </row>
    <row r="202" spans="2:17" ht="30">
      <c r="B202" s="64">
        <v>2272</v>
      </c>
      <c r="C202" s="65" t="s">
        <v>21</v>
      </c>
      <c r="D202" s="80">
        <v>514.322</v>
      </c>
      <c r="E202" s="80">
        <f>'070201'!F29-E259</f>
        <v>0</v>
      </c>
      <c r="F202" s="80">
        <f t="shared" si="122"/>
        <v>514.322</v>
      </c>
      <c r="G202" s="77">
        <f t="shared" si="128"/>
        <v>582.648</v>
      </c>
      <c r="H202" s="77">
        <f>ROUND((48113*12.11)/1000,3)</f>
        <v>582.648</v>
      </c>
      <c r="I202" s="80">
        <f>'070201'!I29-I259</f>
        <v>0</v>
      </c>
      <c r="J202" s="80">
        <f>'070201'!J29-J259</f>
        <v>0</v>
      </c>
      <c r="K202" s="77">
        <f t="shared" si="123"/>
        <v>582.648</v>
      </c>
      <c r="L202" s="77">
        <f>ROUND(G202*1.0688,3)</f>
        <v>622.734</v>
      </c>
      <c r="M202" s="77">
        <f>ROUND(J202*1.0688,3)</f>
        <v>0</v>
      </c>
      <c r="N202" s="78">
        <f t="shared" si="124"/>
        <v>622.734</v>
      </c>
      <c r="O202" s="77">
        <f t="shared" si="130"/>
        <v>655.116</v>
      </c>
      <c r="P202" s="77">
        <f t="shared" si="130"/>
        <v>0</v>
      </c>
      <c r="Q202" s="78">
        <f t="shared" si="125"/>
        <v>655.116</v>
      </c>
    </row>
    <row r="203" spans="2:17" ht="15.75">
      <c r="B203" s="64">
        <v>2273</v>
      </c>
      <c r="C203" s="65" t="s">
        <v>22</v>
      </c>
      <c r="D203" s="80">
        <v>5608.238</v>
      </c>
      <c r="E203" s="80">
        <f>'070201'!F30-E260</f>
        <v>288.8999999999993</v>
      </c>
      <c r="F203" s="80">
        <f t="shared" si="122"/>
        <v>5897.138</v>
      </c>
      <c r="G203" s="77">
        <f t="shared" si="128"/>
        <v>3835.566</v>
      </c>
      <c r="H203" s="77">
        <f>ROUND((1630768*2.352)/1000,3)</f>
        <v>3835.566</v>
      </c>
      <c r="I203" s="80">
        <f>'070201'!I30-I260</f>
        <v>0</v>
      </c>
      <c r="J203" s="80">
        <f>'070201'!J30-J260</f>
        <v>0</v>
      </c>
      <c r="K203" s="77">
        <f t="shared" si="123"/>
        <v>3835.566</v>
      </c>
      <c r="L203" s="77">
        <f>ROUND(G203*1.0688,3)</f>
        <v>4099.453</v>
      </c>
      <c r="M203" s="77">
        <f>ROUND(J203*1.0688,3)</f>
        <v>0</v>
      </c>
      <c r="N203" s="78">
        <f t="shared" si="124"/>
        <v>4099.453</v>
      </c>
      <c r="O203" s="77">
        <f t="shared" si="130"/>
        <v>4312.625</v>
      </c>
      <c r="P203" s="77">
        <f t="shared" si="130"/>
        <v>0</v>
      </c>
      <c r="Q203" s="78">
        <f t="shared" si="125"/>
        <v>4312.625</v>
      </c>
    </row>
    <row r="204" spans="2:17" ht="15.75">
      <c r="B204" s="64">
        <v>2274</v>
      </c>
      <c r="C204" s="65" t="s">
        <v>23</v>
      </c>
      <c r="D204" s="80">
        <v>547.604</v>
      </c>
      <c r="E204" s="80">
        <f>'070201'!F31-E261</f>
        <v>0</v>
      </c>
      <c r="F204" s="80">
        <f t="shared" si="122"/>
        <v>547.604</v>
      </c>
      <c r="G204" s="77">
        <f t="shared" si="128"/>
        <v>735.232</v>
      </c>
      <c r="H204" s="77">
        <f>ROUND((74676*9.84563)/1000,3)</f>
        <v>735.232</v>
      </c>
      <c r="I204" s="80">
        <f>'070201'!I31-I261</f>
        <v>0</v>
      </c>
      <c r="J204" s="80">
        <f>'070201'!J31-J261</f>
        <v>0</v>
      </c>
      <c r="K204" s="77">
        <f t="shared" si="123"/>
        <v>735.232</v>
      </c>
      <c r="L204" s="77">
        <f>ROUND(G204*1.0688,3)</f>
        <v>785.816</v>
      </c>
      <c r="M204" s="77">
        <f>ROUND(J204*1.0688,3)</f>
        <v>0</v>
      </c>
      <c r="N204" s="78">
        <f t="shared" si="124"/>
        <v>785.816</v>
      </c>
      <c r="O204" s="77">
        <f t="shared" si="130"/>
        <v>826.678</v>
      </c>
      <c r="P204" s="77">
        <f t="shared" si="130"/>
        <v>0</v>
      </c>
      <c r="Q204" s="78">
        <f t="shared" si="125"/>
        <v>826.678</v>
      </c>
    </row>
    <row r="205" spans="2:17" ht="15.75">
      <c r="B205" s="64">
        <v>2275</v>
      </c>
      <c r="C205" s="65" t="s">
        <v>24</v>
      </c>
      <c r="D205" s="80"/>
      <c r="E205" s="80"/>
      <c r="F205" s="80">
        <f t="shared" si="122"/>
        <v>0</v>
      </c>
      <c r="G205" s="77">
        <f t="shared" si="128"/>
        <v>0</v>
      </c>
      <c r="H205" s="77">
        <f>H206+H207</f>
        <v>0</v>
      </c>
      <c r="I205" s="80">
        <f>'070201'!I32-I262</f>
        <v>0</v>
      </c>
      <c r="J205" s="80">
        <f>'070201'!J32-J262</f>
        <v>0</v>
      </c>
      <c r="K205" s="77">
        <f t="shared" si="123"/>
        <v>0</v>
      </c>
      <c r="L205" s="77">
        <f>ROUND(G205*1.0688,3)</f>
        <v>0</v>
      </c>
      <c r="M205" s="77">
        <f>ROUND(J205*1.0688,3)</f>
        <v>0</v>
      </c>
      <c r="N205" s="78">
        <f t="shared" si="124"/>
        <v>0</v>
      </c>
      <c r="O205" s="77">
        <f t="shared" si="130"/>
        <v>0</v>
      </c>
      <c r="P205" s="77">
        <f t="shared" si="130"/>
        <v>0</v>
      </c>
      <c r="Q205" s="78">
        <f t="shared" si="125"/>
        <v>0</v>
      </c>
    </row>
    <row r="206" spans="2:17" ht="45">
      <c r="B206" s="64">
        <v>2280</v>
      </c>
      <c r="C206" s="65" t="s">
        <v>25</v>
      </c>
      <c r="D206" s="80">
        <f>D207+D208</f>
        <v>0</v>
      </c>
      <c r="E206" s="80">
        <f>E207+E208</f>
        <v>0</v>
      </c>
      <c r="F206" s="80">
        <f t="shared" si="122"/>
        <v>0</v>
      </c>
      <c r="G206" s="77">
        <f>G207+G208</f>
        <v>20.239</v>
      </c>
      <c r="H206" s="77"/>
      <c r="I206" s="80">
        <f>'070201'!I33-I263</f>
        <v>20.239</v>
      </c>
      <c r="J206" s="80">
        <f>'070201'!J33-J263</f>
        <v>0</v>
      </c>
      <c r="K206" s="77">
        <f t="shared" si="123"/>
        <v>20.239</v>
      </c>
      <c r="L206" s="86">
        <f>SUM(L207:L208)</f>
        <v>21.352</v>
      </c>
      <c r="M206" s="86">
        <f>SUM(M207:M208)</f>
        <v>0</v>
      </c>
      <c r="N206" s="78">
        <f t="shared" si="124"/>
        <v>21.352</v>
      </c>
      <c r="O206" s="86">
        <f>SUM(O207:O208)</f>
        <v>22.462</v>
      </c>
      <c r="P206" s="86">
        <f>SUM(P207:P208)</f>
        <v>0</v>
      </c>
      <c r="Q206" s="78">
        <f t="shared" si="125"/>
        <v>22.462</v>
      </c>
    </row>
    <row r="207" spans="2:17" ht="45">
      <c r="B207" s="64">
        <v>2281</v>
      </c>
      <c r="C207" s="65" t="s">
        <v>26</v>
      </c>
      <c r="D207" s="80"/>
      <c r="E207" s="80"/>
      <c r="F207" s="80">
        <f t="shared" si="122"/>
        <v>0</v>
      </c>
      <c r="G207" s="77">
        <f t="shared" si="128"/>
        <v>0</v>
      </c>
      <c r="H207" s="77"/>
      <c r="I207" s="80">
        <f>'070201'!I34-I264</f>
        <v>0</v>
      </c>
      <c r="J207" s="80">
        <f>'070201'!J34-J264</f>
        <v>0</v>
      </c>
      <c r="K207" s="77">
        <f t="shared" si="123"/>
        <v>0</v>
      </c>
      <c r="L207" s="77">
        <f>ROUND(G207*1.055,3)</f>
        <v>0</v>
      </c>
      <c r="M207" s="77">
        <f>ROUND(J207*1.055,3)</f>
        <v>0</v>
      </c>
      <c r="N207" s="78">
        <f t="shared" si="124"/>
        <v>0</v>
      </c>
      <c r="O207" s="77">
        <f>ROUND(L207*1.052,3)</f>
        <v>0</v>
      </c>
      <c r="P207" s="77">
        <f>ROUND(M207*1.052,3)</f>
        <v>0</v>
      </c>
      <c r="Q207" s="78">
        <f t="shared" si="125"/>
        <v>0</v>
      </c>
    </row>
    <row r="208" spans="2:17" ht="45">
      <c r="B208" s="64">
        <v>2282</v>
      </c>
      <c r="C208" s="65" t="s">
        <v>27</v>
      </c>
      <c r="D208" s="80"/>
      <c r="E208" s="80">
        <f>'070201'!F35</f>
        <v>0</v>
      </c>
      <c r="F208" s="80">
        <f t="shared" si="122"/>
        <v>0</v>
      </c>
      <c r="G208" s="77">
        <f t="shared" si="128"/>
        <v>20.239</v>
      </c>
      <c r="H208" s="80"/>
      <c r="I208" s="80">
        <f>'070201'!I35-I265</f>
        <v>20.239</v>
      </c>
      <c r="J208" s="80">
        <f>'070201'!J35-J265</f>
        <v>0</v>
      </c>
      <c r="K208" s="77">
        <f t="shared" si="123"/>
        <v>20.239</v>
      </c>
      <c r="L208" s="77">
        <f>ROUND(G208*1.055,3)</f>
        <v>21.352</v>
      </c>
      <c r="M208" s="77">
        <f>ROUND(J208*1.055,3)</f>
        <v>0</v>
      </c>
      <c r="N208" s="78">
        <f t="shared" si="124"/>
        <v>21.352</v>
      </c>
      <c r="O208" s="77">
        <f>ROUND(L208*1.052,3)</f>
        <v>22.462</v>
      </c>
      <c r="P208" s="77">
        <f>ROUND(M208*1.052,3)</f>
        <v>0</v>
      </c>
      <c r="Q208" s="78">
        <f t="shared" si="125"/>
        <v>22.462</v>
      </c>
    </row>
    <row r="209" spans="2:17" ht="30">
      <c r="B209" s="64">
        <v>2400</v>
      </c>
      <c r="C209" s="65" t="s">
        <v>28</v>
      </c>
      <c r="D209" s="80">
        <f>D210+D211</f>
        <v>0</v>
      </c>
      <c r="E209" s="80">
        <f>E210+E211</f>
        <v>0</v>
      </c>
      <c r="F209" s="80">
        <f t="shared" si="122"/>
        <v>0</v>
      </c>
      <c r="G209" s="80">
        <f>G210+G211</f>
        <v>0</v>
      </c>
      <c r="H209" s="77"/>
      <c r="I209" s="80">
        <f>'070201'!I36-I266</f>
        <v>0</v>
      </c>
      <c r="J209" s="80">
        <f>'070201'!J36-J266</f>
        <v>0</v>
      </c>
      <c r="K209" s="77">
        <f t="shared" si="123"/>
        <v>0</v>
      </c>
      <c r="L209" s="81">
        <f>SUM(L210:L211)</f>
        <v>0</v>
      </c>
      <c r="M209" s="81">
        <f>SUM(M210:M211)</f>
        <v>0</v>
      </c>
      <c r="N209" s="78">
        <f t="shared" si="124"/>
        <v>0</v>
      </c>
      <c r="O209" s="81">
        <f>SUM(O210:O211)</f>
        <v>0</v>
      </c>
      <c r="P209" s="81">
        <f>SUM(P210:P211)</f>
        <v>0</v>
      </c>
      <c r="Q209" s="78">
        <f t="shared" si="125"/>
        <v>0</v>
      </c>
    </row>
    <row r="210" spans="2:17" ht="30">
      <c r="B210" s="64">
        <v>2410</v>
      </c>
      <c r="C210" s="65" t="s">
        <v>29</v>
      </c>
      <c r="D210" s="80"/>
      <c r="E210" s="80"/>
      <c r="F210" s="80">
        <f t="shared" si="122"/>
        <v>0</v>
      </c>
      <c r="G210" s="77"/>
      <c r="H210" s="77"/>
      <c r="I210" s="80">
        <f>'070201'!I37-I267</f>
        <v>0</v>
      </c>
      <c r="J210" s="80">
        <f>'070201'!J37-J267</f>
        <v>0</v>
      </c>
      <c r="K210" s="77">
        <f t="shared" si="123"/>
        <v>0</v>
      </c>
      <c r="L210" s="86"/>
      <c r="M210" s="86"/>
      <c r="N210" s="78">
        <f t="shared" si="124"/>
        <v>0</v>
      </c>
      <c r="O210" s="86"/>
      <c r="P210" s="86"/>
      <c r="Q210" s="78">
        <f t="shared" si="125"/>
        <v>0</v>
      </c>
    </row>
    <row r="211" spans="2:17" ht="30">
      <c r="B211" s="64">
        <v>2420</v>
      </c>
      <c r="C211" s="65" t="s">
        <v>30</v>
      </c>
      <c r="D211" s="80"/>
      <c r="E211" s="80"/>
      <c r="F211" s="80">
        <f t="shared" si="122"/>
        <v>0</v>
      </c>
      <c r="G211" s="77"/>
      <c r="H211" s="80"/>
      <c r="I211" s="80">
        <f>'070201'!I38-I268</f>
        <v>0</v>
      </c>
      <c r="J211" s="80">
        <f>'070201'!J38-J268</f>
        <v>0</v>
      </c>
      <c r="K211" s="77">
        <f t="shared" si="123"/>
        <v>0</v>
      </c>
      <c r="L211" s="86"/>
      <c r="M211" s="86"/>
      <c r="N211" s="78">
        <f t="shared" si="124"/>
        <v>0</v>
      </c>
      <c r="O211" s="86"/>
      <c r="P211" s="86"/>
      <c r="Q211" s="78">
        <f t="shared" si="125"/>
        <v>0</v>
      </c>
    </row>
    <row r="212" spans="2:17" ht="15.75">
      <c r="B212" s="64">
        <v>2600</v>
      </c>
      <c r="C212" s="65" t="s">
        <v>31</v>
      </c>
      <c r="D212" s="80">
        <f>D213+D214+D215</f>
        <v>0</v>
      </c>
      <c r="E212" s="80">
        <f>E213+E214+E215</f>
        <v>0</v>
      </c>
      <c r="F212" s="80">
        <f t="shared" si="122"/>
        <v>0</v>
      </c>
      <c r="G212" s="80">
        <f>G213+G214+G215</f>
        <v>0</v>
      </c>
      <c r="H212" s="77"/>
      <c r="I212" s="80">
        <f>'070201'!I39-I269</f>
        <v>0</v>
      </c>
      <c r="J212" s="80">
        <f>'070201'!J39-J269</f>
        <v>0</v>
      </c>
      <c r="K212" s="77">
        <f t="shared" si="123"/>
        <v>0</v>
      </c>
      <c r="L212" s="86">
        <f>SUM(L213:L215)</f>
        <v>0</v>
      </c>
      <c r="M212" s="86">
        <f>SUM(M213:M215)</f>
        <v>0</v>
      </c>
      <c r="N212" s="78">
        <f t="shared" si="124"/>
        <v>0</v>
      </c>
      <c r="O212" s="86">
        <f>SUM(O213:O215)</f>
        <v>0</v>
      </c>
      <c r="P212" s="86">
        <f>SUM(P213:P215)</f>
        <v>0</v>
      </c>
      <c r="Q212" s="78">
        <f t="shared" si="125"/>
        <v>0</v>
      </c>
    </row>
    <row r="213" spans="2:17" ht="45">
      <c r="B213" s="64">
        <v>2610</v>
      </c>
      <c r="C213" s="65" t="s">
        <v>32</v>
      </c>
      <c r="D213" s="80"/>
      <c r="E213" s="80"/>
      <c r="F213" s="80">
        <f t="shared" si="122"/>
        <v>0</v>
      </c>
      <c r="G213" s="77"/>
      <c r="H213" s="77"/>
      <c r="I213" s="80">
        <f>'070201'!I40-I270</f>
        <v>0</v>
      </c>
      <c r="J213" s="80">
        <f>'070201'!J40-J270</f>
        <v>0</v>
      </c>
      <c r="K213" s="77">
        <f t="shared" si="123"/>
        <v>0</v>
      </c>
      <c r="L213" s="77">
        <f>ROUND(G213*1.055,3)</f>
        <v>0</v>
      </c>
      <c r="M213" s="77">
        <f>ROUND(J213*1.055,3)</f>
        <v>0</v>
      </c>
      <c r="N213" s="78">
        <f t="shared" si="124"/>
        <v>0</v>
      </c>
      <c r="O213" s="77">
        <f>ROUND(L213*1.052,3)</f>
        <v>0</v>
      </c>
      <c r="P213" s="77">
        <f>ROUND(M213*1.052,3)</f>
        <v>0</v>
      </c>
      <c r="Q213" s="78">
        <f t="shared" si="125"/>
        <v>0</v>
      </c>
    </row>
    <row r="214" spans="2:17" ht="30">
      <c r="B214" s="64">
        <v>2620</v>
      </c>
      <c r="C214" s="65" t="s">
        <v>33</v>
      </c>
      <c r="D214" s="80"/>
      <c r="E214" s="80"/>
      <c r="F214" s="80">
        <f t="shared" si="122"/>
        <v>0</v>
      </c>
      <c r="G214" s="77"/>
      <c r="H214" s="77"/>
      <c r="I214" s="80">
        <f>'070201'!I41-I271</f>
        <v>0</v>
      </c>
      <c r="J214" s="80">
        <f>'070201'!J41-J271</f>
        <v>0</v>
      </c>
      <c r="K214" s="77">
        <f t="shared" si="123"/>
        <v>0</v>
      </c>
      <c r="L214" s="77"/>
      <c r="M214" s="77"/>
      <c r="N214" s="78">
        <f t="shared" si="124"/>
        <v>0</v>
      </c>
      <c r="O214" s="77"/>
      <c r="P214" s="77"/>
      <c r="Q214" s="78">
        <f t="shared" si="125"/>
        <v>0</v>
      </c>
    </row>
    <row r="215" spans="2:17" ht="45">
      <c r="B215" s="64">
        <v>2630</v>
      </c>
      <c r="C215" s="65" t="s">
        <v>34</v>
      </c>
      <c r="D215" s="80"/>
      <c r="E215" s="80"/>
      <c r="F215" s="80">
        <f t="shared" si="122"/>
        <v>0</v>
      </c>
      <c r="G215" s="77"/>
      <c r="H215" s="80">
        <f>H216+H217+H218</f>
        <v>0</v>
      </c>
      <c r="I215" s="80">
        <f>'070201'!I42-I272</f>
        <v>0</v>
      </c>
      <c r="J215" s="80">
        <f>'070201'!J42-J272</f>
        <v>0</v>
      </c>
      <c r="K215" s="77">
        <f t="shared" si="123"/>
        <v>0</v>
      </c>
      <c r="L215" s="77"/>
      <c r="M215" s="77"/>
      <c r="N215" s="78">
        <f t="shared" si="124"/>
        <v>0</v>
      </c>
      <c r="O215" s="77"/>
      <c r="P215" s="77"/>
      <c r="Q215" s="78">
        <f t="shared" si="125"/>
        <v>0</v>
      </c>
    </row>
    <row r="216" spans="2:17" ht="15.75">
      <c r="B216" s="64">
        <v>2700</v>
      </c>
      <c r="C216" s="65" t="s">
        <v>35</v>
      </c>
      <c r="D216" s="80">
        <f>D217+D218+D219</f>
        <v>0</v>
      </c>
      <c r="E216" s="80">
        <f>E217+E218+E219</f>
        <v>0</v>
      </c>
      <c r="F216" s="80">
        <f t="shared" si="122"/>
        <v>0</v>
      </c>
      <c r="G216" s="80">
        <f>G217+G218+G219</f>
        <v>29.862000000000002</v>
      </c>
      <c r="H216" s="77"/>
      <c r="I216" s="80">
        <f>'070201'!I43-I273</f>
        <v>29.862000000000002</v>
      </c>
      <c r="J216" s="80">
        <f>'070201'!J43-J273</f>
        <v>0</v>
      </c>
      <c r="K216" s="77">
        <f t="shared" si="123"/>
        <v>29.862000000000002</v>
      </c>
      <c r="L216" s="80">
        <f>SUM(L217:L219)</f>
        <v>31.504</v>
      </c>
      <c r="M216" s="80">
        <f>SUM(M217:M219)</f>
        <v>0</v>
      </c>
      <c r="N216" s="78">
        <f t="shared" si="124"/>
        <v>31.504</v>
      </c>
      <c r="O216" s="80">
        <f>SUM(O217:O219)</f>
        <v>33.142</v>
      </c>
      <c r="P216" s="80">
        <f>SUM(P217:P219)</f>
        <v>0</v>
      </c>
      <c r="Q216" s="78">
        <f t="shared" si="125"/>
        <v>33.142</v>
      </c>
    </row>
    <row r="217" spans="2:17" ht="15.75">
      <c r="B217" s="64">
        <v>2710</v>
      </c>
      <c r="C217" s="65" t="s">
        <v>36</v>
      </c>
      <c r="D217" s="80"/>
      <c r="E217" s="80"/>
      <c r="F217" s="80">
        <f t="shared" si="122"/>
        <v>0</v>
      </c>
      <c r="G217" s="77">
        <f>H217+I217</f>
        <v>0</v>
      </c>
      <c r="H217" s="77"/>
      <c r="I217" s="80">
        <f>'070201'!I44-I274</f>
        <v>0</v>
      </c>
      <c r="J217" s="80">
        <f>'070201'!J44-J274</f>
        <v>0</v>
      </c>
      <c r="K217" s="77">
        <f t="shared" si="123"/>
        <v>0</v>
      </c>
      <c r="L217" s="81"/>
      <c r="M217" s="81"/>
      <c r="N217" s="78">
        <f t="shared" si="124"/>
        <v>0</v>
      </c>
      <c r="O217" s="81"/>
      <c r="P217" s="81"/>
      <c r="Q217" s="78">
        <f t="shared" si="125"/>
        <v>0</v>
      </c>
    </row>
    <row r="218" spans="2:17" ht="15.75">
      <c r="B218" s="64">
        <v>2720</v>
      </c>
      <c r="C218" s="65" t="s">
        <v>37</v>
      </c>
      <c r="D218" s="80"/>
      <c r="E218" s="80"/>
      <c r="F218" s="80">
        <f t="shared" si="122"/>
        <v>0</v>
      </c>
      <c r="G218" s="77">
        <f>H218+I218</f>
        <v>0</v>
      </c>
      <c r="H218" s="77"/>
      <c r="I218" s="80">
        <f>'070201'!I45-I275</f>
        <v>0</v>
      </c>
      <c r="J218" s="80">
        <f>'070201'!J45-J275</f>
        <v>0</v>
      </c>
      <c r="K218" s="77">
        <f t="shared" si="123"/>
        <v>0</v>
      </c>
      <c r="L218" s="86"/>
      <c r="M218" s="86"/>
      <c r="N218" s="78">
        <f t="shared" si="124"/>
        <v>0</v>
      </c>
      <c r="O218" s="86"/>
      <c r="P218" s="86"/>
      <c r="Q218" s="78">
        <f t="shared" si="125"/>
        <v>0</v>
      </c>
    </row>
    <row r="219" spans="2:17" ht="15.75">
      <c r="B219" s="64">
        <v>2730</v>
      </c>
      <c r="C219" s="65" t="s">
        <v>38</v>
      </c>
      <c r="D219" s="80"/>
      <c r="E219" s="80">
        <f>'070201'!F46-E276</f>
        <v>0</v>
      </c>
      <c r="F219" s="80">
        <f aca="true" t="shared" si="131" ref="F219:F241">D219+E219</f>
        <v>0</v>
      </c>
      <c r="G219" s="77">
        <f>H219+I219</f>
        <v>29.862000000000002</v>
      </c>
      <c r="H219" s="77"/>
      <c r="I219" s="80">
        <f>'070201'!I46-I276</f>
        <v>29.862000000000002</v>
      </c>
      <c r="J219" s="80">
        <f>'070201'!J46-J276</f>
        <v>0</v>
      </c>
      <c r="K219" s="77">
        <f t="shared" si="123"/>
        <v>29.862000000000002</v>
      </c>
      <c r="L219" s="77">
        <f>ROUND(G219*1.055,3)</f>
        <v>31.504</v>
      </c>
      <c r="M219" s="77">
        <f>ROUND(J219*1.055,3)</f>
        <v>0</v>
      </c>
      <c r="N219" s="78">
        <f t="shared" si="124"/>
        <v>31.504</v>
      </c>
      <c r="O219" s="77">
        <f>ROUND(L219*1.052,3)</f>
        <v>33.142</v>
      </c>
      <c r="P219" s="77">
        <f>ROUND(M219*1.052,3)</f>
        <v>0</v>
      </c>
      <c r="Q219" s="78">
        <f t="shared" si="125"/>
        <v>33.142</v>
      </c>
    </row>
    <row r="220" spans="2:17" ht="15.75">
      <c r="B220" s="64">
        <v>2800</v>
      </c>
      <c r="C220" s="65" t="s">
        <v>39</v>
      </c>
      <c r="D220" s="80"/>
      <c r="E220" s="80">
        <f>'070201'!F47-E277</f>
        <v>10.953</v>
      </c>
      <c r="F220" s="80">
        <f t="shared" si="131"/>
        <v>10.953</v>
      </c>
      <c r="G220" s="77">
        <f>H220+I220</f>
        <v>30</v>
      </c>
      <c r="H220" s="77"/>
      <c r="I220" s="80">
        <f>'070201'!I47-I277</f>
        <v>30</v>
      </c>
      <c r="J220" s="80">
        <f>'070201'!J47-J277</f>
        <v>0</v>
      </c>
      <c r="K220" s="77">
        <f t="shared" si="123"/>
        <v>30</v>
      </c>
      <c r="L220" s="77">
        <f>ROUND(G220*1.055,3)</f>
        <v>31.65</v>
      </c>
      <c r="M220" s="77">
        <f>ROUND(J220*1.055,3)</f>
        <v>0</v>
      </c>
      <c r="N220" s="78">
        <f t="shared" si="124"/>
        <v>31.65</v>
      </c>
      <c r="O220" s="77">
        <f>ROUND(L220*1.052,3)</f>
        <v>33.296</v>
      </c>
      <c r="P220" s="77">
        <f>ROUND(M220*1.052,3)</f>
        <v>0</v>
      </c>
      <c r="Q220" s="78">
        <f t="shared" si="125"/>
        <v>33.296</v>
      </c>
    </row>
    <row r="221" spans="2:17" ht="15.75">
      <c r="B221" s="64">
        <v>2900</v>
      </c>
      <c r="C221" s="65" t="s">
        <v>40</v>
      </c>
      <c r="D221" s="80"/>
      <c r="E221" s="80"/>
      <c r="F221" s="80">
        <f t="shared" si="131"/>
        <v>0</v>
      </c>
      <c r="G221" s="77">
        <f>H221+I221</f>
        <v>0</v>
      </c>
      <c r="H221" s="81">
        <f>H222+H236</f>
        <v>0</v>
      </c>
      <c r="I221" s="80">
        <f>'070201'!I48-I278</f>
        <v>0</v>
      </c>
      <c r="J221" s="80">
        <f>'070201'!J48-J278</f>
        <v>0</v>
      </c>
      <c r="K221" s="77">
        <f t="shared" si="123"/>
        <v>0</v>
      </c>
      <c r="L221" s="86"/>
      <c r="M221" s="86"/>
      <c r="N221" s="78">
        <f t="shared" si="124"/>
        <v>0</v>
      </c>
      <c r="O221" s="86"/>
      <c r="P221" s="86"/>
      <c r="Q221" s="78">
        <f t="shared" si="125"/>
        <v>0</v>
      </c>
    </row>
    <row r="222" spans="2:17" ht="15.75">
      <c r="B222" s="67">
        <v>3000</v>
      </c>
      <c r="C222" s="65" t="s">
        <v>41</v>
      </c>
      <c r="D222" s="81">
        <f>D223+D237</f>
        <v>0</v>
      </c>
      <c r="E222" s="81">
        <f>E223+E237</f>
        <v>0</v>
      </c>
      <c r="F222" s="80">
        <f t="shared" si="131"/>
        <v>0</v>
      </c>
      <c r="G222" s="81">
        <f>G223+G237</f>
        <v>0</v>
      </c>
      <c r="H222" s="77">
        <f>H223+H224+H227+H230+H234+H235</f>
        <v>0</v>
      </c>
      <c r="I222" s="80">
        <f>'070201'!I49-I279</f>
        <v>0</v>
      </c>
      <c r="J222" s="80">
        <f>'070201'!J49-J279</f>
        <v>1326.5</v>
      </c>
      <c r="K222" s="77">
        <f t="shared" si="123"/>
        <v>1326.5</v>
      </c>
      <c r="L222" s="77">
        <f>L223+L237</f>
        <v>0</v>
      </c>
      <c r="M222" s="77">
        <f>M223+M237</f>
        <v>1399.458</v>
      </c>
      <c r="N222" s="78">
        <f t="shared" si="124"/>
        <v>1399.458</v>
      </c>
      <c r="O222" s="77">
        <f>O223+O237</f>
        <v>0</v>
      </c>
      <c r="P222" s="77">
        <f>P223+P237</f>
        <v>1472.23</v>
      </c>
      <c r="Q222" s="78">
        <f t="shared" si="125"/>
        <v>1472.23</v>
      </c>
    </row>
    <row r="223" spans="2:17" ht="15.75">
      <c r="B223" s="67">
        <v>3100</v>
      </c>
      <c r="C223" s="65" t="s">
        <v>42</v>
      </c>
      <c r="D223" s="80">
        <f>D224+D225+D228+D231+D235+D236</f>
        <v>0</v>
      </c>
      <c r="E223" s="80">
        <f>E224+E225+E228+E231+E235+E236</f>
        <v>0</v>
      </c>
      <c r="F223" s="80">
        <f t="shared" si="131"/>
        <v>0</v>
      </c>
      <c r="G223" s="77">
        <f>G224+G225+G228+G231+G235+G236</f>
        <v>0</v>
      </c>
      <c r="H223" s="77"/>
      <c r="I223" s="80">
        <f>'070201'!I50-I280</f>
        <v>0</v>
      </c>
      <c r="J223" s="80">
        <f>'070201'!J50-J280</f>
        <v>1326.5</v>
      </c>
      <c r="K223" s="77">
        <f t="shared" si="123"/>
        <v>1326.5</v>
      </c>
      <c r="L223" s="86">
        <f>SUM(L224:L236)</f>
        <v>0</v>
      </c>
      <c r="M223" s="86">
        <f>SUM(M224:M236)</f>
        <v>1399.458</v>
      </c>
      <c r="N223" s="78">
        <f t="shared" si="124"/>
        <v>1399.458</v>
      </c>
      <c r="O223" s="86">
        <f>SUM(O224:O236)</f>
        <v>0</v>
      </c>
      <c r="P223" s="86">
        <f>SUM(P224:P236)</f>
        <v>1472.23</v>
      </c>
      <c r="Q223" s="78">
        <f t="shared" si="125"/>
        <v>1472.23</v>
      </c>
    </row>
    <row r="224" spans="2:17" ht="45">
      <c r="B224" s="64">
        <v>3110</v>
      </c>
      <c r="C224" s="65" t="s">
        <v>43</v>
      </c>
      <c r="D224" s="80"/>
      <c r="E224" s="80"/>
      <c r="F224" s="80">
        <f t="shared" si="131"/>
        <v>0</v>
      </c>
      <c r="G224" s="77">
        <f aca="true" t="shared" si="132" ref="G224:G237">H224+I224</f>
        <v>0</v>
      </c>
      <c r="H224" s="77"/>
      <c r="I224" s="80">
        <f>'070201'!I51-I281</f>
        <v>0</v>
      </c>
      <c r="J224" s="80">
        <f>'070201'!J51-J281</f>
        <v>1326.5</v>
      </c>
      <c r="K224" s="77">
        <f t="shared" si="123"/>
        <v>1326.5</v>
      </c>
      <c r="L224" s="77">
        <f>ROUND(I224*1.055,3)</f>
        <v>0</v>
      </c>
      <c r="M224" s="77">
        <f>ROUND(J224*1.055,3)</f>
        <v>1399.458</v>
      </c>
      <c r="N224" s="78">
        <f t="shared" si="124"/>
        <v>1399.458</v>
      </c>
      <c r="O224" s="77">
        <f>ROUND(L224*1.052,3)</f>
        <v>0</v>
      </c>
      <c r="P224" s="77">
        <f>ROUND(M224*1.052,3)</f>
        <v>1472.23</v>
      </c>
      <c r="Q224" s="78">
        <f t="shared" si="125"/>
        <v>1472.23</v>
      </c>
    </row>
    <row r="225" spans="2:17" ht="15.75" hidden="1">
      <c r="B225" s="64">
        <v>3120</v>
      </c>
      <c r="C225" s="65" t="s">
        <v>44</v>
      </c>
      <c r="D225" s="80">
        <f>D226+D227</f>
        <v>0</v>
      </c>
      <c r="E225" s="80">
        <f>E226+E227</f>
        <v>0</v>
      </c>
      <c r="F225" s="80">
        <f t="shared" si="131"/>
        <v>0</v>
      </c>
      <c r="G225" s="77">
        <f t="shared" si="132"/>
        <v>0</v>
      </c>
      <c r="H225" s="77"/>
      <c r="I225" s="80">
        <f>'070201'!I52-I282</f>
        <v>0</v>
      </c>
      <c r="J225" s="80">
        <f>'070201'!J52-J282</f>
        <v>0</v>
      </c>
      <c r="K225" s="77">
        <f t="shared" si="123"/>
        <v>0</v>
      </c>
      <c r="L225" s="77"/>
      <c r="M225" s="77"/>
      <c r="N225" s="78">
        <f t="shared" si="124"/>
        <v>0</v>
      </c>
      <c r="O225" s="77"/>
      <c r="P225" s="77"/>
      <c r="Q225" s="78">
        <f t="shared" si="125"/>
        <v>0</v>
      </c>
    </row>
    <row r="226" spans="2:17" ht="30" hidden="1">
      <c r="B226" s="64">
        <v>3121</v>
      </c>
      <c r="C226" s="65" t="s">
        <v>45</v>
      </c>
      <c r="D226" s="80"/>
      <c r="E226" s="80"/>
      <c r="F226" s="80">
        <f t="shared" si="131"/>
        <v>0</v>
      </c>
      <c r="G226" s="77">
        <f t="shared" si="132"/>
        <v>0</v>
      </c>
      <c r="H226" s="77"/>
      <c r="I226" s="80">
        <f>'070201'!I53-I283</f>
        <v>0</v>
      </c>
      <c r="J226" s="80">
        <f>'070201'!J53-J283</f>
        <v>0</v>
      </c>
      <c r="K226" s="77">
        <f t="shared" si="123"/>
        <v>0</v>
      </c>
      <c r="L226" s="77"/>
      <c r="M226" s="77"/>
      <c r="N226" s="78">
        <f t="shared" si="124"/>
        <v>0</v>
      </c>
      <c r="O226" s="77"/>
      <c r="P226" s="77"/>
      <c r="Q226" s="78">
        <f t="shared" si="125"/>
        <v>0</v>
      </c>
    </row>
    <row r="227" spans="2:17" ht="30" hidden="1">
      <c r="B227" s="64">
        <v>3122</v>
      </c>
      <c r="C227" s="65" t="s">
        <v>46</v>
      </c>
      <c r="D227" s="80"/>
      <c r="E227" s="80"/>
      <c r="F227" s="80">
        <f t="shared" si="131"/>
        <v>0</v>
      </c>
      <c r="G227" s="77">
        <f t="shared" si="132"/>
        <v>0</v>
      </c>
      <c r="H227" s="77"/>
      <c r="I227" s="80">
        <f>'070201'!I54-I284</f>
        <v>0</v>
      </c>
      <c r="J227" s="80">
        <f>'070201'!J54-J284</f>
        <v>0</v>
      </c>
      <c r="K227" s="77">
        <f t="shared" si="123"/>
        <v>0</v>
      </c>
      <c r="L227" s="77"/>
      <c r="M227" s="77"/>
      <c r="N227" s="78">
        <f t="shared" si="124"/>
        <v>0</v>
      </c>
      <c r="O227" s="77"/>
      <c r="P227" s="77"/>
      <c r="Q227" s="78">
        <f t="shared" si="125"/>
        <v>0</v>
      </c>
    </row>
    <row r="228" spans="2:17" ht="15.75" hidden="1">
      <c r="B228" s="64">
        <v>3130</v>
      </c>
      <c r="C228" s="65" t="s">
        <v>47</v>
      </c>
      <c r="D228" s="80">
        <f>D229+D230</f>
        <v>0</v>
      </c>
      <c r="E228" s="80">
        <f>E229+E230</f>
        <v>0</v>
      </c>
      <c r="F228" s="80">
        <f t="shared" si="131"/>
        <v>0</v>
      </c>
      <c r="G228" s="77">
        <f t="shared" si="132"/>
        <v>0</v>
      </c>
      <c r="H228" s="77"/>
      <c r="I228" s="80">
        <f>'070201'!I55-I285</f>
        <v>0</v>
      </c>
      <c r="J228" s="80">
        <f>'070201'!J55-J285</f>
        <v>0</v>
      </c>
      <c r="K228" s="77">
        <f t="shared" si="123"/>
        <v>0</v>
      </c>
      <c r="L228" s="77"/>
      <c r="M228" s="77"/>
      <c r="N228" s="78">
        <f t="shared" si="124"/>
        <v>0</v>
      </c>
      <c r="O228" s="77"/>
      <c r="P228" s="77"/>
      <c r="Q228" s="78">
        <f t="shared" si="125"/>
        <v>0</v>
      </c>
    </row>
    <row r="229" spans="2:17" ht="30" hidden="1">
      <c r="B229" s="64">
        <v>3131</v>
      </c>
      <c r="C229" s="65" t="s">
        <v>48</v>
      </c>
      <c r="D229" s="80"/>
      <c r="E229" s="80"/>
      <c r="F229" s="80">
        <f t="shared" si="131"/>
        <v>0</v>
      </c>
      <c r="G229" s="77">
        <f t="shared" si="132"/>
        <v>0</v>
      </c>
      <c r="H229" s="77"/>
      <c r="I229" s="80">
        <f>'070201'!I56-I286</f>
        <v>0</v>
      </c>
      <c r="J229" s="80">
        <f>'070201'!J56-J286</f>
        <v>0</v>
      </c>
      <c r="K229" s="77">
        <f t="shared" si="123"/>
        <v>0</v>
      </c>
      <c r="L229" s="77"/>
      <c r="M229" s="77"/>
      <c r="N229" s="78">
        <f t="shared" si="124"/>
        <v>0</v>
      </c>
      <c r="O229" s="77"/>
      <c r="P229" s="77"/>
      <c r="Q229" s="78">
        <f t="shared" si="125"/>
        <v>0</v>
      </c>
    </row>
    <row r="230" spans="2:17" ht="15.75" hidden="1">
      <c r="B230" s="64">
        <v>3132</v>
      </c>
      <c r="C230" s="65" t="s">
        <v>49</v>
      </c>
      <c r="D230" s="80"/>
      <c r="E230" s="80"/>
      <c r="F230" s="80">
        <f t="shared" si="131"/>
        <v>0</v>
      </c>
      <c r="G230" s="77">
        <f t="shared" si="132"/>
        <v>0</v>
      </c>
      <c r="H230" s="77"/>
      <c r="I230" s="80">
        <f>'070201'!I57-I287</f>
        <v>0</v>
      </c>
      <c r="J230" s="80">
        <f>'070201'!J57-J287</f>
        <v>0</v>
      </c>
      <c r="K230" s="77">
        <f t="shared" si="123"/>
        <v>0</v>
      </c>
      <c r="L230" s="77">
        <f>ROUND(I230*1.055,3)</f>
        <v>0</v>
      </c>
      <c r="M230" s="77">
        <f>ROUND(J230*1.055,3)</f>
        <v>0</v>
      </c>
      <c r="N230" s="78">
        <f t="shared" si="124"/>
        <v>0</v>
      </c>
      <c r="O230" s="77">
        <f>ROUND(L230*1.052,3)</f>
        <v>0</v>
      </c>
      <c r="P230" s="77">
        <f>ROUND(M230*1.052,3)</f>
        <v>0</v>
      </c>
      <c r="Q230" s="78">
        <f t="shared" si="125"/>
        <v>0</v>
      </c>
    </row>
    <row r="231" spans="2:17" ht="15.75" hidden="1">
      <c r="B231" s="64">
        <v>3140</v>
      </c>
      <c r="C231" s="65" t="s">
        <v>50</v>
      </c>
      <c r="D231" s="80">
        <f>D232+D233+D234</f>
        <v>0</v>
      </c>
      <c r="E231" s="80">
        <f>E232+E233+E234</f>
        <v>0</v>
      </c>
      <c r="F231" s="80">
        <f t="shared" si="131"/>
        <v>0</v>
      </c>
      <c r="G231" s="77">
        <f t="shared" si="132"/>
        <v>0</v>
      </c>
      <c r="H231" s="77"/>
      <c r="I231" s="80">
        <f>'070201'!I58-I288</f>
        <v>0</v>
      </c>
      <c r="J231" s="80">
        <f>'070201'!J58-J288</f>
        <v>0</v>
      </c>
      <c r="K231" s="77">
        <f t="shared" si="123"/>
        <v>0</v>
      </c>
      <c r="L231" s="81"/>
      <c r="M231" s="81"/>
      <c r="N231" s="78">
        <f t="shared" si="124"/>
        <v>0</v>
      </c>
      <c r="O231" s="81"/>
      <c r="P231" s="81"/>
      <c r="Q231" s="78">
        <f t="shared" si="125"/>
        <v>0</v>
      </c>
    </row>
    <row r="232" spans="2:17" ht="30" hidden="1">
      <c r="B232" s="64">
        <v>3141</v>
      </c>
      <c r="C232" s="65" t="s">
        <v>51</v>
      </c>
      <c r="D232" s="80"/>
      <c r="E232" s="80"/>
      <c r="F232" s="80">
        <f t="shared" si="131"/>
        <v>0</v>
      </c>
      <c r="G232" s="77">
        <f t="shared" si="132"/>
        <v>0</v>
      </c>
      <c r="H232" s="77"/>
      <c r="I232" s="80">
        <f>'070201'!I59-I289</f>
        <v>0</v>
      </c>
      <c r="J232" s="80">
        <f>'070201'!J59-J289</f>
        <v>0</v>
      </c>
      <c r="K232" s="77">
        <f t="shared" si="123"/>
        <v>0</v>
      </c>
      <c r="L232" s="81"/>
      <c r="M232" s="81"/>
      <c r="N232" s="78">
        <f t="shared" si="124"/>
        <v>0</v>
      </c>
      <c r="O232" s="81"/>
      <c r="P232" s="81"/>
      <c r="Q232" s="78">
        <f t="shared" si="125"/>
        <v>0</v>
      </c>
    </row>
    <row r="233" spans="2:17" ht="30" hidden="1">
      <c r="B233" s="64">
        <v>3142</v>
      </c>
      <c r="C233" s="65" t="s">
        <v>52</v>
      </c>
      <c r="D233" s="80"/>
      <c r="E233" s="80"/>
      <c r="F233" s="80">
        <f t="shared" si="131"/>
        <v>0</v>
      </c>
      <c r="G233" s="77">
        <f t="shared" si="132"/>
        <v>0</v>
      </c>
      <c r="H233" s="77"/>
      <c r="I233" s="80">
        <f>'070201'!I60-I290</f>
        <v>0</v>
      </c>
      <c r="J233" s="80">
        <f>'070201'!J60-J290</f>
        <v>0</v>
      </c>
      <c r="K233" s="77">
        <f t="shared" si="123"/>
        <v>0</v>
      </c>
      <c r="L233" s="81"/>
      <c r="M233" s="81"/>
      <c r="N233" s="78">
        <f t="shared" si="124"/>
        <v>0</v>
      </c>
      <c r="O233" s="81"/>
      <c r="P233" s="81"/>
      <c r="Q233" s="78">
        <f t="shared" si="125"/>
        <v>0</v>
      </c>
    </row>
    <row r="234" spans="2:17" ht="30" hidden="1">
      <c r="B234" s="64">
        <v>3143</v>
      </c>
      <c r="C234" s="65" t="s">
        <v>53</v>
      </c>
      <c r="D234" s="80"/>
      <c r="E234" s="80"/>
      <c r="F234" s="80">
        <f t="shared" si="131"/>
        <v>0</v>
      </c>
      <c r="G234" s="77">
        <f t="shared" si="132"/>
        <v>0</v>
      </c>
      <c r="H234" s="77"/>
      <c r="I234" s="80">
        <f>'070201'!I61-I291</f>
        <v>0</v>
      </c>
      <c r="J234" s="80">
        <f>'070201'!J61-J291</f>
        <v>0</v>
      </c>
      <c r="K234" s="77">
        <f t="shared" si="123"/>
        <v>0</v>
      </c>
      <c r="L234" s="77"/>
      <c r="M234" s="77"/>
      <c r="N234" s="78">
        <f t="shared" si="124"/>
        <v>0</v>
      </c>
      <c r="O234" s="77"/>
      <c r="P234" s="77"/>
      <c r="Q234" s="78">
        <f t="shared" si="125"/>
        <v>0</v>
      </c>
    </row>
    <row r="235" spans="2:17" ht="15.75" hidden="1">
      <c r="B235" s="64">
        <v>3150</v>
      </c>
      <c r="C235" s="65" t="s">
        <v>54</v>
      </c>
      <c r="D235" s="80"/>
      <c r="E235" s="80"/>
      <c r="F235" s="80">
        <f t="shared" si="131"/>
        <v>0</v>
      </c>
      <c r="G235" s="77">
        <f t="shared" si="132"/>
        <v>0</v>
      </c>
      <c r="H235" s="77"/>
      <c r="I235" s="80">
        <f>'070201'!I62-I292</f>
        <v>0</v>
      </c>
      <c r="J235" s="80">
        <f>'070201'!J62-J292</f>
        <v>0</v>
      </c>
      <c r="K235" s="77">
        <f t="shared" si="123"/>
        <v>0</v>
      </c>
      <c r="L235" s="80"/>
      <c r="M235" s="80"/>
      <c r="N235" s="78">
        <f t="shared" si="124"/>
        <v>0</v>
      </c>
      <c r="O235" s="80"/>
      <c r="P235" s="80"/>
      <c r="Q235" s="78">
        <f t="shared" si="125"/>
        <v>0</v>
      </c>
    </row>
    <row r="236" spans="2:17" ht="30" hidden="1">
      <c r="B236" s="64">
        <v>3160</v>
      </c>
      <c r="C236" s="65" t="s">
        <v>55</v>
      </c>
      <c r="D236" s="80"/>
      <c r="E236" s="80"/>
      <c r="F236" s="80">
        <f t="shared" si="131"/>
        <v>0</v>
      </c>
      <c r="G236" s="77">
        <f t="shared" si="132"/>
        <v>0</v>
      </c>
      <c r="H236" s="77"/>
      <c r="I236" s="80">
        <f>'070201'!I63-I293</f>
        <v>0</v>
      </c>
      <c r="J236" s="80">
        <f>'070201'!J63-J293</f>
        <v>0</v>
      </c>
      <c r="K236" s="77">
        <f t="shared" si="123"/>
        <v>0</v>
      </c>
      <c r="L236" s="77"/>
      <c r="M236" s="77"/>
      <c r="N236" s="78">
        <f t="shared" si="124"/>
        <v>0</v>
      </c>
      <c r="O236" s="77"/>
      <c r="P236" s="77"/>
      <c r="Q236" s="78">
        <f t="shared" si="125"/>
        <v>0</v>
      </c>
    </row>
    <row r="237" spans="2:17" ht="15.75">
      <c r="B237" s="67">
        <v>3200</v>
      </c>
      <c r="C237" s="65" t="s">
        <v>56</v>
      </c>
      <c r="D237" s="80">
        <f>D238+D239+D240+D241</f>
        <v>0</v>
      </c>
      <c r="E237" s="80">
        <f>E238+E239+E240+E241</f>
        <v>0</v>
      </c>
      <c r="F237" s="80">
        <f t="shared" si="131"/>
        <v>0</v>
      </c>
      <c r="G237" s="77">
        <f t="shared" si="132"/>
        <v>0</v>
      </c>
      <c r="H237" s="77"/>
      <c r="I237" s="80">
        <f>'070201'!I64-I294</f>
        <v>0</v>
      </c>
      <c r="J237" s="80">
        <f>'070201'!J64-J294</f>
        <v>0</v>
      </c>
      <c r="K237" s="77">
        <f t="shared" si="123"/>
        <v>0</v>
      </c>
      <c r="L237" s="77">
        <f>SUM(L238:L241)</f>
        <v>0</v>
      </c>
      <c r="M237" s="77">
        <f>SUM(M238:M241)</f>
        <v>0</v>
      </c>
      <c r="N237" s="78">
        <f t="shared" si="124"/>
        <v>0</v>
      </c>
      <c r="O237" s="77">
        <f>SUM(O238:O241)</f>
        <v>0</v>
      </c>
      <c r="P237" s="77">
        <f>SUM(P238:P241)</f>
        <v>0</v>
      </c>
      <c r="Q237" s="78">
        <f t="shared" si="125"/>
        <v>0</v>
      </c>
    </row>
    <row r="238" spans="2:17" ht="30">
      <c r="B238" s="64">
        <v>3210</v>
      </c>
      <c r="C238" s="65" t="s">
        <v>57</v>
      </c>
      <c r="D238" s="80"/>
      <c r="E238" s="80"/>
      <c r="F238" s="80">
        <f t="shared" si="131"/>
        <v>0</v>
      </c>
      <c r="G238" s="77"/>
      <c r="H238" s="77"/>
      <c r="I238" s="80">
        <f>'070201'!I65-I295</f>
        <v>0</v>
      </c>
      <c r="J238" s="80">
        <f>'070201'!J65-J295</f>
        <v>0</v>
      </c>
      <c r="K238" s="77">
        <f t="shared" si="123"/>
        <v>0</v>
      </c>
      <c r="L238" s="77"/>
      <c r="M238" s="77"/>
      <c r="N238" s="78">
        <f t="shared" si="124"/>
        <v>0</v>
      </c>
      <c r="O238" s="77"/>
      <c r="P238" s="77"/>
      <c r="Q238" s="78">
        <f t="shared" si="125"/>
        <v>0</v>
      </c>
    </row>
    <row r="239" spans="2:17" ht="45">
      <c r="B239" s="64">
        <v>3220</v>
      </c>
      <c r="C239" s="65" t="s">
        <v>58</v>
      </c>
      <c r="D239" s="80"/>
      <c r="E239" s="80"/>
      <c r="F239" s="80">
        <f t="shared" si="131"/>
        <v>0</v>
      </c>
      <c r="G239" s="77"/>
      <c r="H239" s="77"/>
      <c r="I239" s="80">
        <f>'070201'!I66-I296</f>
        <v>0</v>
      </c>
      <c r="J239" s="80">
        <f>'070201'!J66-J296</f>
        <v>0</v>
      </c>
      <c r="K239" s="77">
        <f t="shared" si="123"/>
        <v>0</v>
      </c>
      <c r="L239" s="77"/>
      <c r="M239" s="77"/>
      <c r="N239" s="78">
        <f t="shared" si="124"/>
        <v>0</v>
      </c>
      <c r="O239" s="77"/>
      <c r="P239" s="77"/>
      <c r="Q239" s="78">
        <f t="shared" si="125"/>
        <v>0</v>
      </c>
    </row>
    <row r="240" spans="2:17" ht="45">
      <c r="B240" s="64">
        <v>3230</v>
      </c>
      <c r="C240" s="65" t="s">
        <v>59</v>
      </c>
      <c r="D240" s="80"/>
      <c r="E240" s="80"/>
      <c r="F240" s="80">
        <f t="shared" si="131"/>
        <v>0</v>
      </c>
      <c r="G240" s="77"/>
      <c r="H240" s="77"/>
      <c r="I240" s="80">
        <f>'070201'!I67-I297</f>
        <v>0</v>
      </c>
      <c r="J240" s="80">
        <f>'070201'!J67-J297</f>
        <v>0</v>
      </c>
      <c r="K240" s="77">
        <f t="shared" si="123"/>
        <v>0</v>
      </c>
      <c r="L240" s="77"/>
      <c r="M240" s="77"/>
      <c r="N240" s="78">
        <f t="shared" si="124"/>
        <v>0</v>
      </c>
      <c r="O240" s="77"/>
      <c r="P240" s="77"/>
      <c r="Q240" s="78">
        <f t="shared" si="125"/>
        <v>0</v>
      </c>
    </row>
    <row r="241" spans="2:17" ht="30">
      <c r="B241" s="64">
        <v>3240</v>
      </c>
      <c r="C241" s="65" t="s">
        <v>60</v>
      </c>
      <c r="D241" s="80"/>
      <c r="E241" s="80"/>
      <c r="F241" s="80">
        <f t="shared" si="131"/>
        <v>0</v>
      </c>
      <c r="G241" s="77"/>
      <c r="H241" s="77"/>
      <c r="I241" s="80">
        <f>'070201'!I68-I298</f>
        <v>0</v>
      </c>
      <c r="J241" s="80">
        <f>'070201'!J68-J298</f>
        <v>0</v>
      </c>
      <c r="K241" s="77">
        <f t="shared" si="123"/>
        <v>0</v>
      </c>
      <c r="L241" s="77"/>
      <c r="M241" s="77"/>
      <c r="N241" s="78">
        <f t="shared" si="124"/>
        <v>0</v>
      </c>
      <c r="O241" s="77"/>
      <c r="P241" s="77"/>
      <c r="Q241" s="78">
        <f t="shared" si="125"/>
        <v>0</v>
      </c>
    </row>
    <row r="242" spans="2:17" s="91" customFormat="1" ht="45">
      <c r="B242" s="88" t="s">
        <v>90</v>
      </c>
      <c r="C242" s="89" t="s">
        <v>93</v>
      </c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</row>
    <row r="243" spans="2:17" ht="19.5">
      <c r="B243" s="67"/>
      <c r="C243" s="66" t="s">
        <v>5</v>
      </c>
      <c r="D243" s="83">
        <f>D244+D279</f>
        <v>0</v>
      </c>
      <c r="E243" s="83">
        <f>E244+E279</f>
        <v>6317.75</v>
      </c>
      <c r="F243" s="83">
        <f aca="true" t="shared" si="133" ref="F243:F274">D243+E243</f>
        <v>6317.75</v>
      </c>
      <c r="G243" s="83">
        <f aca="true" t="shared" si="134" ref="G243:O243">G244+G279</f>
        <v>7659.577000000001</v>
      </c>
      <c r="H243" s="83">
        <f t="shared" si="134"/>
        <v>0</v>
      </c>
      <c r="I243" s="83">
        <f t="shared" si="134"/>
        <v>7659.577000000001</v>
      </c>
      <c r="J243" s="83">
        <f t="shared" si="134"/>
        <v>0</v>
      </c>
      <c r="K243" s="83">
        <f t="shared" si="134"/>
        <v>7659.577000000001</v>
      </c>
      <c r="L243" s="83">
        <f t="shared" si="134"/>
        <v>8434.381000000001</v>
      </c>
      <c r="M243" s="83">
        <f t="shared" si="134"/>
        <v>0</v>
      </c>
      <c r="N243" s="83">
        <f t="shared" si="134"/>
        <v>8434.381000000001</v>
      </c>
      <c r="O243" s="83">
        <f t="shared" si="134"/>
        <v>9081.966</v>
      </c>
      <c r="P243" s="83">
        <f>P244+P279</f>
        <v>0</v>
      </c>
      <c r="Q243" s="83">
        <f>Q244+Q279</f>
        <v>9081.966</v>
      </c>
    </row>
    <row r="244" spans="2:17" ht="19.5">
      <c r="B244" s="67">
        <v>2000</v>
      </c>
      <c r="C244" s="65" t="s">
        <v>6</v>
      </c>
      <c r="D244" s="80">
        <f>D245+D250+D266+D269+D273+D277+D278</f>
        <v>0</v>
      </c>
      <c r="E244" s="80">
        <f>E245+E250+E266+E269+E273+E277+E278</f>
        <v>6317.75</v>
      </c>
      <c r="F244" s="83">
        <f t="shared" si="133"/>
        <v>6317.75</v>
      </c>
      <c r="G244" s="80">
        <f>G245+G250+G266+G269+G273+G277+G278</f>
        <v>7659.577000000001</v>
      </c>
      <c r="H244" s="80">
        <f>H245+H250+H266+H269+H273+H277+H278</f>
        <v>0</v>
      </c>
      <c r="I244" s="80">
        <f>I245+I250+I266+I269+I273+I277+I278</f>
        <v>7659.577000000001</v>
      </c>
      <c r="J244" s="80">
        <f aca="true" t="shared" si="135" ref="J244:Q244">J245+J250+J266+J269+J273+J277+J278</f>
        <v>0</v>
      </c>
      <c r="K244" s="80">
        <f t="shared" si="135"/>
        <v>7659.577000000001</v>
      </c>
      <c r="L244" s="80">
        <f t="shared" si="135"/>
        <v>8434.381000000001</v>
      </c>
      <c r="M244" s="80">
        <f t="shared" si="135"/>
        <v>0</v>
      </c>
      <c r="N244" s="80">
        <f t="shared" si="135"/>
        <v>8434.381000000001</v>
      </c>
      <c r="O244" s="80">
        <f t="shared" si="135"/>
        <v>9081.966</v>
      </c>
      <c r="P244" s="80">
        <f t="shared" si="135"/>
        <v>0</v>
      </c>
      <c r="Q244" s="80">
        <f t="shared" si="135"/>
        <v>9081.966</v>
      </c>
    </row>
    <row r="245" spans="2:17" ht="30">
      <c r="B245" s="67">
        <v>2100</v>
      </c>
      <c r="C245" s="65" t="s">
        <v>7</v>
      </c>
      <c r="D245" s="80">
        <f>D246+D249</f>
        <v>0</v>
      </c>
      <c r="E245" s="80">
        <f>E246+E249</f>
        <v>4579.503</v>
      </c>
      <c r="F245" s="83">
        <f t="shared" si="133"/>
        <v>4579.503</v>
      </c>
      <c r="G245" s="80">
        <f>G246+G249</f>
        <v>5888.5070000000005</v>
      </c>
      <c r="H245" s="80">
        <f>H246+H249</f>
        <v>0</v>
      </c>
      <c r="I245" s="80">
        <f>I246+I249</f>
        <v>5888.5070000000005</v>
      </c>
      <c r="J245" s="80">
        <f aca="true" t="shared" si="136" ref="J245:Q245">J246+J249</f>
        <v>0</v>
      </c>
      <c r="K245" s="80">
        <f t="shared" si="136"/>
        <v>5888.5070000000005</v>
      </c>
      <c r="L245" s="80">
        <f t="shared" si="136"/>
        <v>6558.369000000001</v>
      </c>
      <c r="M245" s="80">
        <f t="shared" si="136"/>
        <v>0</v>
      </c>
      <c r="N245" s="80">
        <f t="shared" si="136"/>
        <v>6558.369000000001</v>
      </c>
      <c r="O245" s="80">
        <f t="shared" si="136"/>
        <v>7108.402</v>
      </c>
      <c r="P245" s="80">
        <f t="shared" si="136"/>
        <v>0</v>
      </c>
      <c r="Q245" s="80">
        <f t="shared" si="136"/>
        <v>7108.402</v>
      </c>
    </row>
    <row r="246" spans="2:17" ht="15.75">
      <c r="B246" s="67">
        <v>2110</v>
      </c>
      <c r="C246" s="65" t="s">
        <v>8</v>
      </c>
      <c r="D246" s="80">
        <f aca="true" t="shared" si="137" ref="D246:I246">D247+D248</f>
        <v>0</v>
      </c>
      <c r="E246" s="80">
        <f t="shared" si="137"/>
        <v>3753.692</v>
      </c>
      <c r="F246" s="80">
        <f t="shared" si="137"/>
        <v>3753.692</v>
      </c>
      <c r="G246" s="80">
        <f t="shared" si="137"/>
        <v>4826.645</v>
      </c>
      <c r="H246" s="80">
        <f t="shared" si="137"/>
        <v>0</v>
      </c>
      <c r="I246" s="80">
        <f t="shared" si="137"/>
        <v>4826.645</v>
      </c>
      <c r="J246" s="80">
        <f aca="true" t="shared" si="138" ref="J246:Q246">J247+J248</f>
        <v>0</v>
      </c>
      <c r="K246" s="80">
        <f t="shared" si="138"/>
        <v>4826.645</v>
      </c>
      <c r="L246" s="80">
        <f t="shared" si="138"/>
        <v>5375.712</v>
      </c>
      <c r="M246" s="80">
        <f t="shared" si="138"/>
        <v>0</v>
      </c>
      <c r="N246" s="80">
        <f t="shared" si="138"/>
        <v>5375.712</v>
      </c>
      <c r="O246" s="80">
        <f t="shared" si="138"/>
        <v>5826.559</v>
      </c>
      <c r="P246" s="80">
        <f t="shared" si="138"/>
        <v>0</v>
      </c>
      <c r="Q246" s="80">
        <f t="shared" si="138"/>
        <v>5826.559</v>
      </c>
    </row>
    <row r="247" spans="2:17" ht="19.5">
      <c r="B247" s="67">
        <v>2111</v>
      </c>
      <c r="C247" s="65" t="s">
        <v>9</v>
      </c>
      <c r="D247" s="80"/>
      <c r="E247" s="80">
        <v>3753.692</v>
      </c>
      <c r="F247" s="83">
        <f t="shared" si="133"/>
        <v>3753.692</v>
      </c>
      <c r="G247" s="77">
        <f>H247+I247</f>
        <v>4826.645</v>
      </c>
      <c r="H247" s="77"/>
      <c r="I247" s="77">
        <v>4826.645</v>
      </c>
      <c r="J247" s="77"/>
      <c r="K247" s="77">
        <f aca="true" t="shared" si="139" ref="K247:K298">J247+G247</f>
        <v>4826.645</v>
      </c>
      <c r="L247" s="94">
        <v>5375.712</v>
      </c>
      <c r="M247" s="77"/>
      <c r="N247" s="78">
        <f>L247+M247</f>
        <v>5375.712</v>
      </c>
      <c r="O247" s="94">
        <v>5826.559</v>
      </c>
      <c r="P247" s="77"/>
      <c r="Q247" s="78">
        <f>O247+P247</f>
        <v>5826.559</v>
      </c>
    </row>
    <row r="248" spans="2:17" ht="30">
      <c r="B248" s="67">
        <v>2112</v>
      </c>
      <c r="C248" s="65" t="s">
        <v>10</v>
      </c>
      <c r="D248" s="80"/>
      <c r="E248" s="80"/>
      <c r="F248" s="83">
        <f t="shared" si="133"/>
        <v>0</v>
      </c>
      <c r="G248" s="77">
        <f>H248+I248</f>
        <v>0</v>
      </c>
      <c r="H248" s="77"/>
      <c r="I248" s="77"/>
      <c r="J248" s="77"/>
      <c r="K248" s="77">
        <f t="shared" si="139"/>
        <v>0</v>
      </c>
      <c r="L248" s="86"/>
      <c r="M248" s="86"/>
      <c r="N248" s="78">
        <f>L248+M248</f>
        <v>0</v>
      </c>
      <c r="O248" s="86"/>
      <c r="P248" s="86"/>
      <c r="Q248" s="78">
        <f>O248+P248</f>
        <v>0</v>
      </c>
    </row>
    <row r="249" spans="2:17" ht="19.5">
      <c r="B249" s="67">
        <v>2120</v>
      </c>
      <c r="C249" s="65" t="s">
        <v>11</v>
      </c>
      <c r="D249" s="80"/>
      <c r="E249" s="80">
        <v>825.811</v>
      </c>
      <c r="F249" s="83">
        <f t="shared" si="133"/>
        <v>825.811</v>
      </c>
      <c r="G249" s="77">
        <f>H249+I249</f>
        <v>1061.862</v>
      </c>
      <c r="H249" s="80">
        <f>ROUND((H247*0.22)/1000,3)</f>
        <v>0</v>
      </c>
      <c r="I249" s="80">
        <f>ROUND((I247*0.22),3)</f>
        <v>1061.862</v>
      </c>
      <c r="J249" s="80">
        <f>ROUND((J247*0.22)/1000,3)</f>
        <v>0</v>
      </c>
      <c r="K249" s="77">
        <f t="shared" si="139"/>
        <v>1061.862</v>
      </c>
      <c r="L249" s="80">
        <f>ROUND((L247*0.22),3)</f>
        <v>1182.657</v>
      </c>
      <c r="M249" s="86"/>
      <c r="N249" s="78">
        <f aca="true" t="shared" si="140" ref="N249:N298">L249+M249</f>
        <v>1182.657</v>
      </c>
      <c r="O249" s="80">
        <f>ROUND((O247*0.22),3)</f>
        <v>1281.843</v>
      </c>
      <c r="P249" s="86"/>
      <c r="Q249" s="78">
        <f aca="true" t="shared" si="141" ref="Q249:Q298">O249+P249</f>
        <v>1281.843</v>
      </c>
    </row>
    <row r="250" spans="2:17" ht="19.5">
      <c r="B250" s="67">
        <v>2200</v>
      </c>
      <c r="C250" s="65" t="s">
        <v>12</v>
      </c>
      <c r="D250" s="80">
        <f>D251+D252+D253+D254+D255+D256+D257+D263</f>
        <v>0</v>
      </c>
      <c r="E250" s="80">
        <f>E251+E252+E253+E254+E255+E256+E257+E263</f>
        <v>1738.247</v>
      </c>
      <c r="F250" s="83">
        <f t="shared" si="133"/>
        <v>1738.247</v>
      </c>
      <c r="G250" s="80">
        <f>G251+G252+G253+G254+G255+G256+G257+G263</f>
        <v>1771.0700000000002</v>
      </c>
      <c r="H250" s="80">
        <f>H251+H252+H253+H254+H255+H256+H257+H263</f>
        <v>0</v>
      </c>
      <c r="I250" s="80">
        <f>I251+I252+I253+I254+I255+I256+I257+I263</f>
        <v>1771.0700000000002</v>
      </c>
      <c r="J250" s="80">
        <f>J251+J252+J253+J254+J255+J256+J257+J263</f>
        <v>0</v>
      </c>
      <c r="K250" s="77">
        <f t="shared" si="139"/>
        <v>1771.0700000000002</v>
      </c>
      <c r="L250" s="77">
        <f>SUM(L251:L257,L263)</f>
        <v>1876.0120000000002</v>
      </c>
      <c r="M250" s="77">
        <f>SUM(M251:M257,M263)</f>
        <v>0</v>
      </c>
      <c r="N250" s="78">
        <f t="shared" si="140"/>
        <v>1876.0120000000002</v>
      </c>
      <c r="O250" s="77">
        <f>SUM(O251:O257,O263)</f>
        <v>1973.5639999999999</v>
      </c>
      <c r="P250" s="77">
        <f>SUM(P251:P257,P263)</f>
        <v>0</v>
      </c>
      <c r="Q250" s="78">
        <f t="shared" si="141"/>
        <v>1973.5639999999999</v>
      </c>
    </row>
    <row r="251" spans="2:17" ht="30">
      <c r="B251" s="67">
        <v>2210</v>
      </c>
      <c r="C251" s="65" t="s">
        <v>13</v>
      </c>
      <c r="D251" s="80"/>
      <c r="E251" s="80">
        <v>0</v>
      </c>
      <c r="F251" s="83">
        <f t="shared" si="133"/>
        <v>0</v>
      </c>
      <c r="G251" s="77">
        <f>H251+I251</f>
        <v>10.269</v>
      </c>
      <c r="H251" s="77"/>
      <c r="I251" s="77">
        <v>10.269</v>
      </c>
      <c r="J251" s="77"/>
      <c r="K251" s="77">
        <f t="shared" si="139"/>
        <v>10.269</v>
      </c>
      <c r="L251" s="77">
        <f aca="true" t="shared" si="142" ref="L251:L256">ROUND(G251*1.055,3)</f>
        <v>10.834</v>
      </c>
      <c r="M251" s="77">
        <f aca="true" t="shared" si="143" ref="M251:M256">ROUND(J251*1.055,3)</f>
        <v>0</v>
      </c>
      <c r="N251" s="78">
        <f t="shared" si="140"/>
        <v>10.834</v>
      </c>
      <c r="O251" s="77">
        <f>ROUND(L251*1.052,3)</f>
        <v>11.397</v>
      </c>
      <c r="P251" s="77">
        <f>ROUND(M251*1.052,3)</f>
        <v>0</v>
      </c>
      <c r="Q251" s="78">
        <f t="shared" si="141"/>
        <v>11.397</v>
      </c>
    </row>
    <row r="252" spans="2:17" ht="30">
      <c r="B252" s="67">
        <v>2220</v>
      </c>
      <c r="C252" s="65" t="s">
        <v>14</v>
      </c>
      <c r="D252" s="80"/>
      <c r="E252" s="80">
        <v>0</v>
      </c>
      <c r="F252" s="83">
        <f t="shared" si="133"/>
        <v>0</v>
      </c>
      <c r="G252" s="77">
        <f aca="true" t="shared" si="144" ref="G252:G265">H252+I252</f>
        <v>0</v>
      </c>
      <c r="H252" s="77"/>
      <c r="I252" s="77"/>
      <c r="J252" s="77"/>
      <c r="K252" s="77">
        <f t="shared" si="139"/>
        <v>0</v>
      </c>
      <c r="L252" s="77">
        <f t="shared" si="142"/>
        <v>0</v>
      </c>
      <c r="M252" s="77">
        <f t="shared" si="143"/>
        <v>0</v>
      </c>
      <c r="N252" s="78">
        <f t="shared" si="140"/>
        <v>0</v>
      </c>
      <c r="O252" s="77">
        <f aca="true" t="shared" si="145" ref="O252:P256">ROUND(L252*1.052,3)</f>
        <v>0</v>
      </c>
      <c r="P252" s="77">
        <f t="shared" si="145"/>
        <v>0</v>
      </c>
      <c r="Q252" s="78">
        <f t="shared" si="141"/>
        <v>0</v>
      </c>
    </row>
    <row r="253" spans="2:17" ht="19.5">
      <c r="B253" s="67">
        <v>2230</v>
      </c>
      <c r="C253" s="65" t="s">
        <v>15</v>
      </c>
      <c r="D253" s="80"/>
      <c r="E253" s="80">
        <v>1071.471</v>
      </c>
      <c r="F253" s="83">
        <f t="shared" si="133"/>
        <v>1071.471</v>
      </c>
      <c r="G253" s="77">
        <f t="shared" si="144"/>
        <v>1162.198</v>
      </c>
      <c r="H253" s="77"/>
      <c r="I253" s="77">
        <v>1162.198</v>
      </c>
      <c r="J253" s="77"/>
      <c r="K253" s="77">
        <f t="shared" si="139"/>
        <v>1162.198</v>
      </c>
      <c r="L253" s="77">
        <f t="shared" si="142"/>
        <v>1226.119</v>
      </c>
      <c r="M253" s="77">
        <f t="shared" si="143"/>
        <v>0</v>
      </c>
      <c r="N253" s="78">
        <f t="shared" si="140"/>
        <v>1226.119</v>
      </c>
      <c r="O253" s="77">
        <f t="shared" si="145"/>
        <v>1289.877</v>
      </c>
      <c r="P253" s="77">
        <f t="shared" si="145"/>
        <v>0</v>
      </c>
      <c r="Q253" s="78">
        <f t="shared" si="141"/>
        <v>1289.877</v>
      </c>
    </row>
    <row r="254" spans="2:17" ht="30">
      <c r="B254" s="67">
        <v>2240</v>
      </c>
      <c r="C254" s="65" t="s">
        <v>16</v>
      </c>
      <c r="D254" s="80"/>
      <c r="E254" s="80">
        <v>26.477</v>
      </c>
      <c r="F254" s="83">
        <f t="shared" si="133"/>
        <v>26.477</v>
      </c>
      <c r="G254" s="77">
        <f>H254+I254</f>
        <v>52.757</v>
      </c>
      <c r="H254" s="77"/>
      <c r="I254" s="77">
        <v>52.757</v>
      </c>
      <c r="J254" s="77"/>
      <c r="K254" s="77">
        <f t="shared" si="139"/>
        <v>52.757</v>
      </c>
      <c r="L254" s="77">
        <f t="shared" si="142"/>
        <v>55.659</v>
      </c>
      <c r="M254" s="77">
        <f t="shared" si="143"/>
        <v>0</v>
      </c>
      <c r="N254" s="78">
        <f t="shared" si="140"/>
        <v>55.659</v>
      </c>
      <c r="O254" s="77">
        <f t="shared" si="145"/>
        <v>58.553</v>
      </c>
      <c r="P254" s="77">
        <f t="shared" si="145"/>
        <v>0</v>
      </c>
      <c r="Q254" s="78">
        <f t="shared" si="141"/>
        <v>58.553</v>
      </c>
    </row>
    <row r="255" spans="2:17" ht="19.5">
      <c r="B255" s="67">
        <v>2250</v>
      </c>
      <c r="C255" s="65" t="s">
        <v>17</v>
      </c>
      <c r="D255" s="80"/>
      <c r="E255" s="80"/>
      <c r="F255" s="83">
        <f t="shared" si="133"/>
        <v>0</v>
      </c>
      <c r="G255" s="77">
        <f t="shared" si="144"/>
        <v>0</v>
      </c>
      <c r="H255" s="77"/>
      <c r="I255" s="77"/>
      <c r="J255" s="77"/>
      <c r="K255" s="77">
        <f t="shared" si="139"/>
        <v>0</v>
      </c>
      <c r="L255" s="77">
        <f t="shared" si="142"/>
        <v>0</v>
      </c>
      <c r="M255" s="77">
        <f t="shared" si="143"/>
        <v>0</v>
      </c>
      <c r="N255" s="78">
        <f t="shared" si="140"/>
        <v>0</v>
      </c>
      <c r="O255" s="77">
        <f t="shared" si="145"/>
        <v>0</v>
      </c>
      <c r="P255" s="77">
        <f t="shared" si="145"/>
        <v>0</v>
      </c>
      <c r="Q255" s="78">
        <f t="shared" si="141"/>
        <v>0</v>
      </c>
    </row>
    <row r="256" spans="2:17" ht="30">
      <c r="B256" s="67">
        <v>2260</v>
      </c>
      <c r="C256" s="65" t="s">
        <v>18</v>
      </c>
      <c r="D256" s="80"/>
      <c r="E256" s="80"/>
      <c r="F256" s="83">
        <f t="shared" si="133"/>
        <v>0</v>
      </c>
      <c r="G256" s="77">
        <f t="shared" si="144"/>
        <v>0</v>
      </c>
      <c r="H256" s="80"/>
      <c r="I256" s="80"/>
      <c r="J256" s="80"/>
      <c r="K256" s="77">
        <f t="shared" si="139"/>
        <v>0</v>
      </c>
      <c r="L256" s="77">
        <f t="shared" si="142"/>
        <v>0</v>
      </c>
      <c r="M256" s="77">
        <f t="shared" si="143"/>
        <v>0</v>
      </c>
      <c r="N256" s="78">
        <f t="shared" si="140"/>
        <v>0</v>
      </c>
      <c r="O256" s="77">
        <f t="shared" si="145"/>
        <v>0</v>
      </c>
      <c r="P256" s="77">
        <f t="shared" si="145"/>
        <v>0</v>
      </c>
      <c r="Q256" s="78">
        <f t="shared" si="141"/>
        <v>0</v>
      </c>
    </row>
    <row r="257" spans="2:17" ht="30">
      <c r="B257" s="67">
        <v>2270</v>
      </c>
      <c r="C257" s="65" t="s">
        <v>19</v>
      </c>
      <c r="D257" s="80">
        <f>D258+D259+D260+D261+D262</f>
        <v>0</v>
      </c>
      <c r="E257" s="80">
        <f>E258+E259+E260+E261+E262</f>
        <v>640.299</v>
      </c>
      <c r="F257" s="83">
        <f t="shared" si="133"/>
        <v>640.299</v>
      </c>
      <c r="G257" s="80">
        <f>G258+G259+G260+G261+G262</f>
        <v>545.846</v>
      </c>
      <c r="H257" s="80">
        <f>H258+H259+H260+H261+H262</f>
        <v>0</v>
      </c>
      <c r="I257" s="80">
        <f>I258+I259+I260+I261+I262</f>
        <v>545.846</v>
      </c>
      <c r="J257" s="80">
        <f>J258+J259+J260+J261+J262</f>
        <v>0</v>
      </c>
      <c r="K257" s="77">
        <f t="shared" si="139"/>
        <v>545.846</v>
      </c>
      <c r="L257" s="77">
        <f>SUM(L258:L262)</f>
        <v>583.4</v>
      </c>
      <c r="M257" s="77">
        <f>SUM(M258:M262)</f>
        <v>0</v>
      </c>
      <c r="N257" s="78">
        <f t="shared" si="140"/>
        <v>583.4</v>
      </c>
      <c r="O257" s="77">
        <f>SUM(O258:O262)</f>
        <v>613.737</v>
      </c>
      <c r="P257" s="77">
        <f>SUM(P258:P262)</f>
        <v>0</v>
      </c>
      <c r="Q257" s="78">
        <f t="shared" si="141"/>
        <v>613.737</v>
      </c>
    </row>
    <row r="258" spans="2:17" ht="19.5">
      <c r="B258" s="67">
        <v>2271</v>
      </c>
      <c r="C258" s="65" t="s">
        <v>20</v>
      </c>
      <c r="D258" s="80"/>
      <c r="E258" s="80">
        <v>461.093</v>
      </c>
      <c r="F258" s="83">
        <f t="shared" si="133"/>
        <v>461.093</v>
      </c>
      <c r="G258" s="77">
        <f t="shared" si="144"/>
        <v>359.532</v>
      </c>
      <c r="H258" s="77"/>
      <c r="I258" s="77">
        <f>'070201'!I28</f>
        <v>359.532</v>
      </c>
      <c r="J258" s="77"/>
      <c r="K258" s="77">
        <f t="shared" si="139"/>
        <v>359.532</v>
      </c>
      <c r="L258" s="77">
        <f>ROUND(G258*1.0688,3)</f>
        <v>384.268</v>
      </c>
      <c r="M258" s="77">
        <f>ROUND(J258*1.0688,3)</f>
        <v>0</v>
      </c>
      <c r="N258" s="78">
        <f t="shared" si="140"/>
        <v>384.268</v>
      </c>
      <c r="O258" s="77">
        <f aca="true" t="shared" si="146" ref="O258:P262">ROUND(L258*1.052,3)</f>
        <v>404.25</v>
      </c>
      <c r="P258" s="77">
        <f t="shared" si="146"/>
        <v>0</v>
      </c>
      <c r="Q258" s="78">
        <f t="shared" si="141"/>
        <v>404.25</v>
      </c>
    </row>
    <row r="259" spans="2:17" ht="30">
      <c r="B259" s="67">
        <v>2272</v>
      </c>
      <c r="C259" s="65" t="s">
        <v>21</v>
      </c>
      <c r="D259" s="80"/>
      <c r="E259" s="80">
        <v>32.221</v>
      </c>
      <c r="F259" s="83">
        <f t="shared" si="133"/>
        <v>32.221</v>
      </c>
      <c r="G259" s="77">
        <f t="shared" si="144"/>
        <v>37.141</v>
      </c>
      <c r="H259" s="77"/>
      <c r="I259" s="77">
        <f>'070201'!I29</f>
        <v>37.141</v>
      </c>
      <c r="J259" s="77"/>
      <c r="K259" s="77">
        <f t="shared" si="139"/>
        <v>37.141</v>
      </c>
      <c r="L259" s="77">
        <f>ROUND(G259*1.0688,3)</f>
        <v>39.696</v>
      </c>
      <c r="M259" s="77">
        <f>ROUND(J259*1.0688,3)</f>
        <v>0</v>
      </c>
      <c r="N259" s="78">
        <f t="shared" si="140"/>
        <v>39.696</v>
      </c>
      <c r="O259" s="77">
        <f t="shared" si="146"/>
        <v>41.76</v>
      </c>
      <c r="P259" s="77">
        <f t="shared" si="146"/>
        <v>0</v>
      </c>
      <c r="Q259" s="78">
        <f t="shared" si="141"/>
        <v>41.76</v>
      </c>
    </row>
    <row r="260" spans="2:17" ht="19.5">
      <c r="B260" s="67">
        <v>2273</v>
      </c>
      <c r="C260" s="65" t="s">
        <v>22</v>
      </c>
      <c r="D260" s="80"/>
      <c r="E260" s="80">
        <v>146.985</v>
      </c>
      <c r="F260" s="83">
        <f t="shared" si="133"/>
        <v>146.985</v>
      </c>
      <c r="G260" s="77">
        <f t="shared" si="144"/>
        <v>149.173</v>
      </c>
      <c r="H260" s="77"/>
      <c r="I260" s="77">
        <f>'070201'!I30</f>
        <v>149.173</v>
      </c>
      <c r="J260" s="77"/>
      <c r="K260" s="77">
        <f t="shared" si="139"/>
        <v>149.173</v>
      </c>
      <c r="L260" s="77">
        <f>ROUND(G260*1.0688,3)</f>
        <v>159.436</v>
      </c>
      <c r="M260" s="77">
        <f>ROUND(J260*1.0688,3)</f>
        <v>0</v>
      </c>
      <c r="N260" s="78">
        <f t="shared" si="140"/>
        <v>159.436</v>
      </c>
      <c r="O260" s="77">
        <f t="shared" si="146"/>
        <v>167.727</v>
      </c>
      <c r="P260" s="77">
        <f t="shared" si="146"/>
        <v>0</v>
      </c>
      <c r="Q260" s="78">
        <f t="shared" si="141"/>
        <v>167.727</v>
      </c>
    </row>
    <row r="261" spans="2:17" ht="19.5">
      <c r="B261" s="67">
        <v>2274</v>
      </c>
      <c r="C261" s="65" t="s">
        <v>23</v>
      </c>
      <c r="D261" s="80"/>
      <c r="E261" s="80"/>
      <c r="F261" s="83">
        <f t="shared" si="133"/>
        <v>0</v>
      </c>
      <c r="G261" s="77">
        <f t="shared" si="144"/>
        <v>0</v>
      </c>
      <c r="H261" s="77"/>
      <c r="I261" s="77">
        <f>'070201'!I31</f>
        <v>0</v>
      </c>
      <c r="J261" s="77"/>
      <c r="K261" s="77">
        <f t="shared" si="139"/>
        <v>0</v>
      </c>
      <c r="L261" s="77">
        <f>ROUND(G261*1.0688,3)</f>
        <v>0</v>
      </c>
      <c r="M261" s="77">
        <f>ROUND(J261*1.0688,3)</f>
        <v>0</v>
      </c>
      <c r="N261" s="78">
        <f t="shared" si="140"/>
        <v>0</v>
      </c>
      <c r="O261" s="77">
        <f t="shared" si="146"/>
        <v>0</v>
      </c>
      <c r="P261" s="77">
        <f t="shared" si="146"/>
        <v>0</v>
      </c>
      <c r="Q261" s="78">
        <f t="shared" si="141"/>
        <v>0</v>
      </c>
    </row>
    <row r="262" spans="2:17" ht="19.5">
      <c r="B262" s="67">
        <v>2275</v>
      </c>
      <c r="C262" s="65" t="s">
        <v>24</v>
      </c>
      <c r="D262" s="80"/>
      <c r="E262" s="80"/>
      <c r="F262" s="83">
        <f t="shared" si="133"/>
        <v>0</v>
      </c>
      <c r="G262" s="77">
        <f t="shared" si="144"/>
        <v>0</v>
      </c>
      <c r="H262" s="77"/>
      <c r="I262" s="77">
        <f>'070201'!I32</f>
        <v>0</v>
      </c>
      <c r="J262" s="77"/>
      <c r="K262" s="77">
        <f t="shared" si="139"/>
        <v>0</v>
      </c>
      <c r="L262" s="77">
        <f>ROUND(G262*1.0688,3)</f>
        <v>0</v>
      </c>
      <c r="M262" s="77">
        <f>ROUND(J262*1.0688,3)</f>
        <v>0</v>
      </c>
      <c r="N262" s="78">
        <f t="shared" si="140"/>
        <v>0</v>
      </c>
      <c r="O262" s="77">
        <f t="shared" si="146"/>
        <v>0</v>
      </c>
      <c r="P262" s="77">
        <f t="shared" si="146"/>
        <v>0</v>
      </c>
      <c r="Q262" s="78">
        <f t="shared" si="141"/>
        <v>0</v>
      </c>
    </row>
    <row r="263" spans="2:17" ht="30" hidden="1">
      <c r="B263" s="67">
        <v>2280</v>
      </c>
      <c r="C263" s="65" t="s">
        <v>25</v>
      </c>
      <c r="D263" s="80">
        <f>D264+D265</f>
        <v>0</v>
      </c>
      <c r="E263" s="80">
        <f>E264+E265</f>
        <v>0</v>
      </c>
      <c r="F263" s="83">
        <f t="shared" si="133"/>
        <v>0</v>
      </c>
      <c r="G263" s="77">
        <f>G264+G265</f>
        <v>0</v>
      </c>
      <c r="H263" s="80">
        <f>H264+H265</f>
        <v>0</v>
      </c>
      <c r="I263" s="80">
        <f>I264+I265</f>
        <v>0</v>
      </c>
      <c r="J263" s="80">
        <f>J264+J265</f>
        <v>0</v>
      </c>
      <c r="K263" s="77">
        <f t="shared" si="139"/>
        <v>0</v>
      </c>
      <c r="L263" s="86">
        <f>SUM(L264:L265)</f>
        <v>0</v>
      </c>
      <c r="M263" s="86">
        <f>SUM(M264:M265)</f>
        <v>0</v>
      </c>
      <c r="N263" s="78">
        <f t="shared" si="140"/>
        <v>0</v>
      </c>
      <c r="O263" s="86">
        <f>SUM(O264:O265)</f>
        <v>0</v>
      </c>
      <c r="P263" s="86">
        <f>SUM(P264:P265)</f>
        <v>0</v>
      </c>
      <c r="Q263" s="78">
        <f t="shared" si="141"/>
        <v>0</v>
      </c>
    </row>
    <row r="264" spans="2:17" ht="45" hidden="1">
      <c r="B264" s="67">
        <v>2281</v>
      </c>
      <c r="C264" s="65" t="s">
        <v>26</v>
      </c>
      <c r="D264" s="80"/>
      <c r="E264" s="80"/>
      <c r="F264" s="83">
        <f t="shared" si="133"/>
        <v>0</v>
      </c>
      <c r="G264" s="77">
        <f t="shared" si="144"/>
        <v>0</v>
      </c>
      <c r="H264" s="77"/>
      <c r="I264" s="77"/>
      <c r="J264" s="77"/>
      <c r="K264" s="77">
        <f t="shared" si="139"/>
        <v>0</v>
      </c>
      <c r="L264" s="77">
        <f>ROUND(G264*1.055,3)</f>
        <v>0</v>
      </c>
      <c r="M264" s="77">
        <f>ROUND(J264*1.055,3)</f>
        <v>0</v>
      </c>
      <c r="N264" s="78">
        <f t="shared" si="140"/>
        <v>0</v>
      </c>
      <c r="O264" s="77">
        <f>ROUND(L264*1.052,3)</f>
        <v>0</v>
      </c>
      <c r="P264" s="77">
        <f>ROUND(M264*1.052,3)</f>
        <v>0</v>
      </c>
      <c r="Q264" s="78">
        <f t="shared" si="141"/>
        <v>0</v>
      </c>
    </row>
    <row r="265" spans="2:17" ht="45" hidden="1">
      <c r="B265" s="67">
        <v>2282</v>
      </c>
      <c r="C265" s="65" t="s">
        <v>27</v>
      </c>
      <c r="D265" s="80"/>
      <c r="E265" s="80">
        <v>0</v>
      </c>
      <c r="F265" s="83">
        <f t="shared" si="133"/>
        <v>0</v>
      </c>
      <c r="G265" s="77">
        <f t="shared" si="144"/>
        <v>0</v>
      </c>
      <c r="H265" s="80"/>
      <c r="I265" s="80"/>
      <c r="J265" s="80"/>
      <c r="K265" s="77">
        <f t="shared" si="139"/>
        <v>0</v>
      </c>
      <c r="L265" s="77">
        <f>ROUND(G265*1.055,3)</f>
        <v>0</v>
      </c>
      <c r="M265" s="77">
        <f>ROUND(J265*1.055,3)</f>
        <v>0</v>
      </c>
      <c r="N265" s="78">
        <f t="shared" si="140"/>
        <v>0</v>
      </c>
      <c r="O265" s="77">
        <f>ROUND(L265*1.052,3)</f>
        <v>0</v>
      </c>
      <c r="P265" s="77">
        <f>ROUND(M265*1.052,3)</f>
        <v>0</v>
      </c>
      <c r="Q265" s="78">
        <f t="shared" si="141"/>
        <v>0</v>
      </c>
    </row>
    <row r="266" spans="2:17" ht="19.5" hidden="1">
      <c r="B266" s="67">
        <v>2400</v>
      </c>
      <c r="C266" s="65" t="s">
        <v>28</v>
      </c>
      <c r="D266" s="80">
        <f>D267+D268</f>
        <v>0</v>
      </c>
      <c r="E266" s="80">
        <f>E267+E268</f>
        <v>0</v>
      </c>
      <c r="F266" s="83">
        <f t="shared" si="133"/>
        <v>0</v>
      </c>
      <c r="G266" s="80">
        <f>G267+G268</f>
        <v>0</v>
      </c>
      <c r="H266" s="77"/>
      <c r="I266" s="77"/>
      <c r="J266" s="77"/>
      <c r="K266" s="77">
        <f t="shared" si="139"/>
        <v>0</v>
      </c>
      <c r="L266" s="81">
        <f>SUM(L267:L268)</f>
        <v>0</v>
      </c>
      <c r="M266" s="81">
        <f>SUM(M267:M268)</f>
        <v>0</v>
      </c>
      <c r="N266" s="78">
        <f t="shared" si="140"/>
        <v>0</v>
      </c>
      <c r="O266" s="81">
        <f>SUM(O267:O268)</f>
        <v>0</v>
      </c>
      <c r="P266" s="81">
        <f>SUM(P267:P268)</f>
        <v>0</v>
      </c>
      <c r="Q266" s="78">
        <f t="shared" si="141"/>
        <v>0</v>
      </c>
    </row>
    <row r="267" spans="2:17" ht="30" hidden="1">
      <c r="B267" s="67">
        <v>2410</v>
      </c>
      <c r="C267" s="65" t="s">
        <v>29</v>
      </c>
      <c r="D267" s="80"/>
      <c r="E267" s="80"/>
      <c r="F267" s="83">
        <f t="shared" si="133"/>
        <v>0</v>
      </c>
      <c r="G267" s="77"/>
      <c r="H267" s="77"/>
      <c r="I267" s="77"/>
      <c r="J267" s="77"/>
      <c r="K267" s="77">
        <f t="shared" si="139"/>
        <v>0</v>
      </c>
      <c r="L267" s="86"/>
      <c r="M267" s="86"/>
      <c r="N267" s="78">
        <f t="shared" si="140"/>
        <v>0</v>
      </c>
      <c r="O267" s="86"/>
      <c r="P267" s="86"/>
      <c r="Q267" s="78">
        <f t="shared" si="141"/>
        <v>0</v>
      </c>
    </row>
    <row r="268" spans="2:17" ht="30" hidden="1">
      <c r="B268" s="67">
        <v>2420</v>
      </c>
      <c r="C268" s="65" t="s">
        <v>30</v>
      </c>
      <c r="D268" s="80"/>
      <c r="E268" s="80"/>
      <c r="F268" s="83">
        <f t="shared" si="133"/>
        <v>0</v>
      </c>
      <c r="G268" s="77"/>
      <c r="H268" s="80"/>
      <c r="I268" s="80"/>
      <c r="J268" s="80"/>
      <c r="K268" s="77">
        <f t="shared" si="139"/>
        <v>0</v>
      </c>
      <c r="L268" s="86"/>
      <c r="M268" s="86"/>
      <c r="N268" s="78">
        <f t="shared" si="140"/>
        <v>0</v>
      </c>
      <c r="O268" s="86"/>
      <c r="P268" s="86"/>
      <c r="Q268" s="78">
        <f t="shared" si="141"/>
        <v>0</v>
      </c>
    </row>
    <row r="269" spans="2:17" ht="19.5" hidden="1">
      <c r="B269" s="67">
        <v>2600</v>
      </c>
      <c r="C269" s="65" t="s">
        <v>31</v>
      </c>
      <c r="D269" s="80">
        <f>D270+D271+D272</f>
        <v>0</v>
      </c>
      <c r="E269" s="80">
        <f>E270+E271+E272</f>
        <v>0</v>
      </c>
      <c r="F269" s="83">
        <f t="shared" si="133"/>
        <v>0</v>
      </c>
      <c r="G269" s="80">
        <f>G270+G271+G272</f>
        <v>0</v>
      </c>
      <c r="H269" s="77"/>
      <c r="I269" s="77"/>
      <c r="J269" s="77"/>
      <c r="K269" s="77">
        <f t="shared" si="139"/>
        <v>0</v>
      </c>
      <c r="L269" s="86">
        <f>SUM(L270:L272)</f>
        <v>0</v>
      </c>
      <c r="M269" s="86">
        <f>SUM(M270:M272)</f>
        <v>0</v>
      </c>
      <c r="N269" s="78">
        <f t="shared" si="140"/>
        <v>0</v>
      </c>
      <c r="O269" s="86">
        <f>SUM(O270:O272)</f>
        <v>0</v>
      </c>
      <c r="P269" s="86">
        <f>SUM(P270:P272)</f>
        <v>0</v>
      </c>
      <c r="Q269" s="78">
        <f t="shared" si="141"/>
        <v>0</v>
      </c>
    </row>
    <row r="270" spans="2:17" ht="45" hidden="1">
      <c r="B270" s="67">
        <v>2610</v>
      </c>
      <c r="C270" s="65" t="s">
        <v>32</v>
      </c>
      <c r="D270" s="80"/>
      <c r="E270" s="80"/>
      <c r="F270" s="83">
        <f t="shared" si="133"/>
        <v>0</v>
      </c>
      <c r="G270" s="77"/>
      <c r="H270" s="77"/>
      <c r="I270" s="77"/>
      <c r="J270" s="77"/>
      <c r="K270" s="77">
        <f t="shared" si="139"/>
        <v>0</v>
      </c>
      <c r="L270" s="77">
        <f>ROUND(G270*1.055,3)</f>
        <v>0</v>
      </c>
      <c r="M270" s="77">
        <f>ROUND(J270*1.055,3)</f>
        <v>0</v>
      </c>
      <c r="N270" s="78">
        <f t="shared" si="140"/>
        <v>0</v>
      </c>
      <c r="O270" s="77">
        <f>ROUND(L270*1.052,3)</f>
        <v>0</v>
      </c>
      <c r="P270" s="77">
        <f>ROUND(M270*1.052,3)</f>
        <v>0</v>
      </c>
      <c r="Q270" s="78">
        <f t="shared" si="141"/>
        <v>0</v>
      </c>
    </row>
    <row r="271" spans="2:17" ht="30" hidden="1">
      <c r="B271" s="67">
        <v>2620</v>
      </c>
      <c r="C271" s="65" t="s">
        <v>33</v>
      </c>
      <c r="D271" s="80"/>
      <c r="E271" s="80"/>
      <c r="F271" s="83">
        <f t="shared" si="133"/>
        <v>0</v>
      </c>
      <c r="G271" s="77"/>
      <c r="H271" s="77"/>
      <c r="I271" s="77"/>
      <c r="J271" s="77"/>
      <c r="K271" s="77">
        <f t="shared" si="139"/>
        <v>0</v>
      </c>
      <c r="L271" s="77"/>
      <c r="M271" s="77"/>
      <c r="N271" s="78">
        <f t="shared" si="140"/>
        <v>0</v>
      </c>
      <c r="O271" s="77"/>
      <c r="P271" s="77"/>
      <c r="Q271" s="78">
        <f t="shared" si="141"/>
        <v>0</v>
      </c>
    </row>
    <row r="272" spans="2:17" ht="30" hidden="1">
      <c r="B272" s="67">
        <v>2630</v>
      </c>
      <c r="C272" s="65" t="s">
        <v>34</v>
      </c>
      <c r="D272" s="80"/>
      <c r="E272" s="80"/>
      <c r="F272" s="83">
        <f t="shared" si="133"/>
        <v>0</v>
      </c>
      <c r="G272" s="77"/>
      <c r="H272" s="80"/>
      <c r="I272" s="80"/>
      <c r="J272" s="80"/>
      <c r="K272" s="77">
        <f t="shared" si="139"/>
        <v>0</v>
      </c>
      <c r="L272" s="77"/>
      <c r="M272" s="77"/>
      <c r="N272" s="78">
        <f t="shared" si="140"/>
        <v>0</v>
      </c>
      <c r="O272" s="77"/>
      <c r="P272" s="77"/>
      <c r="Q272" s="78">
        <f t="shared" si="141"/>
        <v>0</v>
      </c>
    </row>
    <row r="273" spans="2:17" ht="19.5" hidden="1">
      <c r="B273" s="67">
        <v>2700</v>
      </c>
      <c r="C273" s="65" t="s">
        <v>35</v>
      </c>
      <c r="D273" s="80">
        <f>D274+D275+D276</f>
        <v>0</v>
      </c>
      <c r="E273" s="80">
        <f>E274+E275+E276</f>
        <v>0</v>
      </c>
      <c r="F273" s="83">
        <f t="shared" si="133"/>
        <v>0</v>
      </c>
      <c r="G273" s="80">
        <f>G274+G275+G276</f>
        <v>0</v>
      </c>
      <c r="H273" s="77"/>
      <c r="I273" s="77"/>
      <c r="J273" s="77"/>
      <c r="K273" s="77">
        <f t="shared" si="139"/>
        <v>0</v>
      </c>
      <c r="L273" s="80">
        <f>SUM(L274:L276)</f>
        <v>0</v>
      </c>
      <c r="M273" s="80">
        <f>SUM(M274:M276)</f>
        <v>0</v>
      </c>
      <c r="N273" s="78">
        <f t="shared" si="140"/>
        <v>0</v>
      </c>
      <c r="O273" s="80">
        <f>SUM(O274:O276)</f>
        <v>0</v>
      </c>
      <c r="P273" s="80">
        <f>SUM(P274:P276)</f>
        <v>0</v>
      </c>
      <c r="Q273" s="78">
        <f t="shared" si="141"/>
        <v>0</v>
      </c>
    </row>
    <row r="274" spans="2:17" ht="19.5" hidden="1">
      <c r="B274" s="67">
        <v>2710</v>
      </c>
      <c r="C274" s="65" t="s">
        <v>36</v>
      </c>
      <c r="D274" s="80"/>
      <c r="E274" s="80"/>
      <c r="F274" s="83">
        <f t="shared" si="133"/>
        <v>0</v>
      </c>
      <c r="G274" s="77">
        <f>H274+I274</f>
        <v>0</v>
      </c>
      <c r="H274" s="77"/>
      <c r="I274" s="77"/>
      <c r="J274" s="77"/>
      <c r="K274" s="77">
        <f t="shared" si="139"/>
        <v>0</v>
      </c>
      <c r="L274" s="81"/>
      <c r="M274" s="81"/>
      <c r="N274" s="78">
        <f t="shared" si="140"/>
        <v>0</v>
      </c>
      <c r="O274" s="81"/>
      <c r="P274" s="81"/>
      <c r="Q274" s="78">
        <f t="shared" si="141"/>
        <v>0</v>
      </c>
    </row>
    <row r="275" spans="2:17" ht="19.5" hidden="1">
      <c r="B275" s="67">
        <v>2720</v>
      </c>
      <c r="C275" s="65" t="s">
        <v>37</v>
      </c>
      <c r="D275" s="80"/>
      <c r="E275" s="80"/>
      <c r="F275" s="83">
        <f aca="true" t="shared" si="147" ref="F275:F306">D275+E275</f>
        <v>0</v>
      </c>
      <c r="G275" s="77">
        <f>H275+I275</f>
        <v>0</v>
      </c>
      <c r="H275" s="77"/>
      <c r="I275" s="77"/>
      <c r="J275" s="77"/>
      <c r="K275" s="77">
        <f t="shared" si="139"/>
        <v>0</v>
      </c>
      <c r="L275" s="86"/>
      <c r="M275" s="86"/>
      <c r="N275" s="78">
        <f t="shared" si="140"/>
        <v>0</v>
      </c>
      <c r="O275" s="86"/>
      <c r="P275" s="86"/>
      <c r="Q275" s="78">
        <f t="shared" si="141"/>
        <v>0</v>
      </c>
    </row>
    <row r="276" spans="2:17" ht="19.5" hidden="1">
      <c r="B276" s="67">
        <v>2730</v>
      </c>
      <c r="C276" s="65" t="s">
        <v>38</v>
      </c>
      <c r="D276" s="80"/>
      <c r="E276" s="80"/>
      <c r="F276" s="83">
        <f t="shared" si="147"/>
        <v>0</v>
      </c>
      <c r="G276" s="77">
        <f>H276+I276</f>
        <v>0</v>
      </c>
      <c r="H276" s="77"/>
      <c r="I276" s="77"/>
      <c r="J276" s="77"/>
      <c r="K276" s="77">
        <f t="shared" si="139"/>
        <v>0</v>
      </c>
      <c r="L276" s="77">
        <f>ROUND(G276*1.055,3)</f>
        <v>0</v>
      </c>
      <c r="M276" s="77">
        <f>ROUND(J276*1.055,3)</f>
        <v>0</v>
      </c>
      <c r="N276" s="78">
        <f t="shared" si="140"/>
        <v>0</v>
      </c>
      <c r="O276" s="77">
        <f>ROUND(L276*1.052,3)</f>
        <v>0</v>
      </c>
      <c r="P276" s="77">
        <f>ROUND(M276*1.052,3)</f>
        <v>0</v>
      </c>
      <c r="Q276" s="78">
        <f t="shared" si="141"/>
        <v>0</v>
      </c>
    </row>
    <row r="277" spans="2:17" ht="19.5" hidden="1">
      <c r="B277" s="67">
        <v>2800</v>
      </c>
      <c r="C277" s="65" t="s">
        <v>39</v>
      </c>
      <c r="D277" s="80"/>
      <c r="E277" s="80"/>
      <c r="F277" s="83">
        <f t="shared" si="147"/>
        <v>0</v>
      </c>
      <c r="G277" s="77">
        <f>H277+I277</f>
        <v>0</v>
      </c>
      <c r="H277" s="77"/>
      <c r="I277" s="77"/>
      <c r="J277" s="77"/>
      <c r="K277" s="77">
        <f t="shared" si="139"/>
        <v>0</v>
      </c>
      <c r="L277" s="77">
        <f>ROUND(G277*1.055,3)</f>
        <v>0</v>
      </c>
      <c r="M277" s="77">
        <f>ROUND(J277*1.055,3)</f>
        <v>0</v>
      </c>
      <c r="N277" s="78">
        <f t="shared" si="140"/>
        <v>0</v>
      </c>
      <c r="O277" s="77">
        <f>ROUND(L277*1.052,3)</f>
        <v>0</v>
      </c>
      <c r="P277" s="77">
        <f>ROUND(M277*1.052,3)</f>
        <v>0</v>
      </c>
      <c r="Q277" s="78">
        <f t="shared" si="141"/>
        <v>0</v>
      </c>
    </row>
    <row r="278" spans="2:17" ht="19.5" hidden="1">
      <c r="B278" s="67">
        <v>2900</v>
      </c>
      <c r="C278" s="65" t="s">
        <v>40</v>
      </c>
      <c r="D278" s="80"/>
      <c r="E278" s="80"/>
      <c r="F278" s="83">
        <f t="shared" si="147"/>
        <v>0</v>
      </c>
      <c r="G278" s="77">
        <f>H278+I278</f>
        <v>0</v>
      </c>
      <c r="H278" s="81"/>
      <c r="I278" s="81"/>
      <c r="J278" s="81"/>
      <c r="K278" s="77">
        <f t="shared" si="139"/>
        <v>0</v>
      </c>
      <c r="L278" s="86"/>
      <c r="M278" s="86"/>
      <c r="N278" s="78">
        <f t="shared" si="140"/>
        <v>0</v>
      </c>
      <c r="O278" s="86"/>
      <c r="P278" s="86"/>
      <c r="Q278" s="78">
        <f t="shared" si="141"/>
        <v>0</v>
      </c>
    </row>
    <row r="279" spans="2:17" ht="19.5" hidden="1">
      <c r="B279" s="67">
        <v>3000</v>
      </c>
      <c r="C279" s="65" t="s">
        <v>41</v>
      </c>
      <c r="D279" s="81">
        <f>D280+D294</f>
        <v>0</v>
      </c>
      <c r="E279" s="81">
        <f>E280+E294</f>
        <v>0</v>
      </c>
      <c r="F279" s="83">
        <f t="shared" si="147"/>
        <v>0</v>
      </c>
      <c r="G279" s="81">
        <f>G280+G294</f>
        <v>0</v>
      </c>
      <c r="H279" s="77">
        <f>H280+H281+H284+H287+H291+H292</f>
        <v>0</v>
      </c>
      <c r="I279" s="77">
        <f>I280+I281+I284+I287+I291+I292</f>
        <v>0</v>
      </c>
      <c r="J279" s="77">
        <f>J280+J281+J284+J287+J291+J292</f>
        <v>0</v>
      </c>
      <c r="K279" s="77">
        <f t="shared" si="139"/>
        <v>0</v>
      </c>
      <c r="L279" s="77">
        <f>L280+L294</f>
        <v>0</v>
      </c>
      <c r="M279" s="77">
        <f>M280+M294</f>
        <v>0</v>
      </c>
      <c r="N279" s="78">
        <f t="shared" si="140"/>
        <v>0</v>
      </c>
      <c r="O279" s="77">
        <f>O280+O294</f>
        <v>0</v>
      </c>
      <c r="P279" s="77">
        <f>P280+P294</f>
        <v>0</v>
      </c>
      <c r="Q279" s="78">
        <f t="shared" si="141"/>
        <v>0</v>
      </c>
    </row>
    <row r="280" spans="2:17" ht="19.5" hidden="1">
      <c r="B280" s="67">
        <v>3100</v>
      </c>
      <c r="C280" s="65" t="s">
        <v>42</v>
      </c>
      <c r="D280" s="80">
        <f>D281+D282+D285+D288+D292+D293</f>
        <v>0</v>
      </c>
      <c r="E280" s="80">
        <f>E281+E282+E285+E288+E292+E293</f>
        <v>0</v>
      </c>
      <c r="F280" s="83">
        <f t="shared" si="147"/>
        <v>0</v>
      </c>
      <c r="G280" s="77">
        <f>G281+G282+G285+G288+G292+G293</f>
        <v>0</v>
      </c>
      <c r="H280" s="77"/>
      <c r="I280" s="77"/>
      <c r="J280" s="77"/>
      <c r="K280" s="77">
        <f t="shared" si="139"/>
        <v>0</v>
      </c>
      <c r="L280" s="86">
        <f>SUM(L281:L293)</f>
        <v>0</v>
      </c>
      <c r="M280" s="86">
        <f>SUM(M281:M293)</f>
        <v>0</v>
      </c>
      <c r="N280" s="78">
        <f t="shared" si="140"/>
        <v>0</v>
      </c>
      <c r="O280" s="86">
        <f>SUM(O281:O293)</f>
        <v>0</v>
      </c>
      <c r="P280" s="86">
        <f>SUM(P281:P293)</f>
        <v>0</v>
      </c>
      <c r="Q280" s="78">
        <f t="shared" si="141"/>
        <v>0</v>
      </c>
    </row>
    <row r="281" spans="2:17" ht="30" hidden="1">
      <c r="B281" s="67">
        <v>3110</v>
      </c>
      <c r="C281" s="65" t="s">
        <v>43</v>
      </c>
      <c r="D281" s="77"/>
      <c r="E281" s="77"/>
      <c r="F281" s="83">
        <f t="shared" si="147"/>
        <v>0</v>
      </c>
      <c r="G281" s="77">
        <f aca="true" t="shared" si="148" ref="G281:G294">H281+I281</f>
        <v>0</v>
      </c>
      <c r="H281" s="77"/>
      <c r="I281" s="77"/>
      <c r="J281" s="77"/>
      <c r="K281" s="77">
        <f t="shared" si="139"/>
        <v>0</v>
      </c>
      <c r="L281" s="77">
        <f>ROUND(I281*1.055,3)</f>
        <v>0</v>
      </c>
      <c r="M281" s="77">
        <f>ROUND(J281*1.055,3)</f>
        <v>0</v>
      </c>
      <c r="N281" s="78">
        <f t="shared" si="140"/>
        <v>0</v>
      </c>
      <c r="O281" s="77">
        <f>ROUND(L281*1.052,3)</f>
        <v>0</v>
      </c>
      <c r="P281" s="77">
        <f>ROUND(M281*1.052,3)</f>
        <v>0</v>
      </c>
      <c r="Q281" s="78">
        <f t="shared" si="141"/>
        <v>0</v>
      </c>
    </row>
    <row r="282" spans="2:17" ht="19.5" hidden="1">
      <c r="B282" s="67">
        <v>3120</v>
      </c>
      <c r="C282" s="65" t="s">
        <v>44</v>
      </c>
      <c r="D282" s="80">
        <f>D283+D284</f>
        <v>0</v>
      </c>
      <c r="E282" s="80">
        <f>E283+E284</f>
        <v>0</v>
      </c>
      <c r="F282" s="83">
        <f t="shared" si="147"/>
        <v>0</v>
      </c>
      <c r="G282" s="77">
        <f t="shared" si="148"/>
        <v>0</v>
      </c>
      <c r="H282" s="77"/>
      <c r="I282" s="77"/>
      <c r="J282" s="77"/>
      <c r="K282" s="77">
        <f t="shared" si="139"/>
        <v>0</v>
      </c>
      <c r="L282" s="77"/>
      <c r="M282" s="77"/>
      <c r="N282" s="78">
        <f t="shared" si="140"/>
        <v>0</v>
      </c>
      <c r="O282" s="77"/>
      <c r="P282" s="77"/>
      <c r="Q282" s="78">
        <f t="shared" si="141"/>
        <v>0</v>
      </c>
    </row>
    <row r="283" spans="2:17" ht="30" hidden="1">
      <c r="B283" s="67">
        <v>3121</v>
      </c>
      <c r="C283" s="65" t="s">
        <v>45</v>
      </c>
      <c r="D283" s="77"/>
      <c r="E283" s="77"/>
      <c r="F283" s="83">
        <f t="shared" si="147"/>
        <v>0</v>
      </c>
      <c r="G283" s="77">
        <f t="shared" si="148"/>
        <v>0</v>
      </c>
      <c r="H283" s="77"/>
      <c r="I283" s="77"/>
      <c r="J283" s="77"/>
      <c r="K283" s="77">
        <f t="shared" si="139"/>
        <v>0</v>
      </c>
      <c r="L283" s="77"/>
      <c r="M283" s="77"/>
      <c r="N283" s="78">
        <f t="shared" si="140"/>
        <v>0</v>
      </c>
      <c r="O283" s="77"/>
      <c r="P283" s="77"/>
      <c r="Q283" s="78">
        <f t="shared" si="141"/>
        <v>0</v>
      </c>
    </row>
    <row r="284" spans="2:17" ht="30" hidden="1">
      <c r="B284" s="67">
        <v>3122</v>
      </c>
      <c r="C284" s="65" t="s">
        <v>46</v>
      </c>
      <c r="D284" s="77"/>
      <c r="E284" s="77"/>
      <c r="F284" s="83">
        <f t="shared" si="147"/>
        <v>0</v>
      </c>
      <c r="G284" s="77">
        <f t="shared" si="148"/>
        <v>0</v>
      </c>
      <c r="H284" s="77"/>
      <c r="I284" s="77"/>
      <c r="J284" s="77"/>
      <c r="K284" s="77">
        <f t="shared" si="139"/>
        <v>0</v>
      </c>
      <c r="L284" s="77"/>
      <c r="M284" s="77"/>
      <c r="N284" s="78">
        <f t="shared" si="140"/>
        <v>0</v>
      </c>
      <c r="O284" s="77"/>
      <c r="P284" s="77"/>
      <c r="Q284" s="78">
        <f t="shared" si="141"/>
        <v>0</v>
      </c>
    </row>
    <row r="285" spans="2:17" ht="19.5" hidden="1">
      <c r="B285" s="67">
        <v>3130</v>
      </c>
      <c r="C285" s="65" t="s">
        <v>47</v>
      </c>
      <c r="D285" s="80">
        <f>D286+D287</f>
        <v>0</v>
      </c>
      <c r="E285" s="80">
        <f>E286+E287</f>
        <v>0</v>
      </c>
      <c r="F285" s="83">
        <f t="shared" si="147"/>
        <v>0</v>
      </c>
      <c r="G285" s="77">
        <f t="shared" si="148"/>
        <v>0</v>
      </c>
      <c r="H285" s="77"/>
      <c r="I285" s="77"/>
      <c r="J285" s="77"/>
      <c r="K285" s="77">
        <f t="shared" si="139"/>
        <v>0</v>
      </c>
      <c r="L285" s="77"/>
      <c r="M285" s="77"/>
      <c r="N285" s="78">
        <f t="shared" si="140"/>
        <v>0</v>
      </c>
      <c r="O285" s="77"/>
      <c r="P285" s="77"/>
      <c r="Q285" s="78">
        <f t="shared" si="141"/>
        <v>0</v>
      </c>
    </row>
    <row r="286" spans="2:17" ht="30" hidden="1">
      <c r="B286" s="67">
        <v>3131</v>
      </c>
      <c r="C286" s="65" t="s">
        <v>48</v>
      </c>
      <c r="D286" s="77"/>
      <c r="E286" s="77"/>
      <c r="F286" s="83">
        <f t="shared" si="147"/>
        <v>0</v>
      </c>
      <c r="G286" s="77">
        <f t="shared" si="148"/>
        <v>0</v>
      </c>
      <c r="H286" s="77"/>
      <c r="I286" s="77"/>
      <c r="J286" s="77"/>
      <c r="K286" s="77">
        <f t="shared" si="139"/>
        <v>0</v>
      </c>
      <c r="L286" s="77"/>
      <c r="M286" s="77"/>
      <c r="N286" s="78">
        <f t="shared" si="140"/>
        <v>0</v>
      </c>
      <c r="O286" s="77"/>
      <c r="P286" s="77"/>
      <c r="Q286" s="78">
        <f t="shared" si="141"/>
        <v>0</v>
      </c>
    </row>
    <row r="287" spans="2:17" ht="19.5" hidden="1">
      <c r="B287" s="67">
        <v>3132</v>
      </c>
      <c r="C287" s="65" t="s">
        <v>49</v>
      </c>
      <c r="D287" s="77"/>
      <c r="E287" s="77"/>
      <c r="F287" s="83">
        <f t="shared" si="147"/>
        <v>0</v>
      </c>
      <c r="G287" s="77">
        <f t="shared" si="148"/>
        <v>0</v>
      </c>
      <c r="H287" s="77">
        <f>H288+H289+H290</f>
        <v>0</v>
      </c>
      <c r="I287" s="77">
        <f>I288+I289+I290</f>
        <v>0</v>
      </c>
      <c r="J287" s="77">
        <f>J288+J289+J290</f>
        <v>0</v>
      </c>
      <c r="K287" s="77">
        <f t="shared" si="139"/>
        <v>0</v>
      </c>
      <c r="L287" s="77">
        <f>ROUND(I287*1.055,3)</f>
        <v>0</v>
      </c>
      <c r="M287" s="77">
        <f>ROUND(J287*1.055,3)</f>
        <v>0</v>
      </c>
      <c r="N287" s="78">
        <f t="shared" si="140"/>
        <v>0</v>
      </c>
      <c r="O287" s="77">
        <f>ROUND(L287*1.052,3)</f>
        <v>0</v>
      </c>
      <c r="P287" s="77">
        <f>ROUND(M287*1.052,3)</f>
        <v>0</v>
      </c>
      <c r="Q287" s="78">
        <f t="shared" si="141"/>
        <v>0</v>
      </c>
    </row>
    <row r="288" spans="2:17" ht="19.5" hidden="1">
      <c r="B288" s="67">
        <v>3140</v>
      </c>
      <c r="C288" s="65" t="s">
        <v>50</v>
      </c>
      <c r="D288" s="80">
        <f>D289+D290+D291</f>
        <v>0</v>
      </c>
      <c r="E288" s="80">
        <f>E289+E290+E291</f>
        <v>0</v>
      </c>
      <c r="F288" s="83">
        <f t="shared" si="147"/>
        <v>0</v>
      </c>
      <c r="G288" s="77">
        <f t="shared" si="148"/>
        <v>0</v>
      </c>
      <c r="H288" s="77"/>
      <c r="I288" s="77"/>
      <c r="J288" s="77"/>
      <c r="K288" s="77">
        <f t="shared" si="139"/>
        <v>0</v>
      </c>
      <c r="L288" s="81"/>
      <c r="M288" s="81"/>
      <c r="N288" s="78">
        <f t="shared" si="140"/>
        <v>0</v>
      </c>
      <c r="O288" s="81"/>
      <c r="P288" s="81"/>
      <c r="Q288" s="78">
        <f t="shared" si="141"/>
        <v>0</v>
      </c>
    </row>
    <row r="289" spans="2:17" ht="30" hidden="1">
      <c r="B289" s="67">
        <v>3141</v>
      </c>
      <c r="C289" s="65" t="s">
        <v>51</v>
      </c>
      <c r="D289" s="77"/>
      <c r="E289" s="77"/>
      <c r="F289" s="83">
        <f t="shared" si="147"/>
        <v>0</v>
      </c>
      <c r="G289" s="77">
        <f t="shared" si="148"/>
        <v>0</v>
      </c>
      <c r="H289" s="77"/>
      <c r="I289" s="77"/>
      <c r="J289" s="77"/>
      <c r="K289" s="77">
        <f t="shared" si="139"/>
        <v>0</v>
      </c>
      <c r="L289" s="81"/>
      <c r="M289" s="81"/>
      <c r="N289" s="78">
        <f t="shared" si="140"/>
        <v>0</v>
      </c>
      <c r="O289" s="81"/>
      <c r="P289" s="81"/>
      <c r="Q289" s="78">
        <f t="shared" si="141"/>
        <v>0</v>
      </c>
    </row>
    <row r="290" spans="2:17" ht="30" hidden="1">
      <c r="B290" s="67">
        <v>3142</v>
      </c>
      <c r="C290" s="65" t="s">
        <v>52</v>
      </c>
      <c r="D290" s="77"/>
      <c r="E290" s="77"/>
      <c r="F290" s="83">
        <f t="shared" si="147"/>
        <v>0</v>
      </c>
      <c r="G290" s="77">
        <f t="shared" si="148"/>
        <v>0</v>
      </c>
      <c r="H290" s="77"/>
      <c r="I290" s="77"/>
      <c r="J290" s="77"/>
      <c r="K290" s="77">
        <f t="shared" si="139"/>
        <v>0</v>
      </c>
      <c r="L290" s="81"/>
      <c r="M290" s="81"/>
      <c r="N290" s="78">
        <f t="shared" si="140"/>
        <v>0</v>
      </c>
      <c r="O290" s="81"/>
      <c r="P290" s="81"/>
      <c r="Q290" s="78">
        <f t="shared" si="141"/>
        <v>0</v>
      </c>
    </row>
    <row r="291" spans="2:17" ht="30" hidden="1">
      <c r="B291" s="67">
        <v>3143</v>
      </c>
      <c r="C291" s="65" t="s">
        <v>53</v>
      </c>
      <c r="D291" s="77"/>
      <c r="E291" s="77"/>
      <c r="F291" s="83">
        <f t="shared" si="147"/>
        <v>0</v>
      </c>
      <c r="G291" s="77">
        <f t="shared" si="148"/>
        <v>0</v>
      </c>
      <c r="H291" s="77"/>
      <c r="I291" s="77"/>
      <c r="J291" s="77"/>
      <c r="K291" s="77">
        <f t="shared" si="139"/>
        <v>0</v>
      </c>
      <c r="L291" s="77"/>
      <c r="M291" s="77"/>
      <c r="N291" s="78">
        <f t="shared" si="140"/>
        <v>0</v>
      </c>
      <c r="O291" s="77"/>
      <c r="P291" s="77"/>
      <c r="Q291" s="78">
        <f t="shared" si="141"/>
        <v>0</v>
      </c>
    </row>
    <row r="292" spans="2:17" ht="30">
      <c r="B292" s="67">
        <v>3150</v>
      </c>
      <c r="C292" s="65" t="s">
        <v>54</v>
      </c>
      <c r="D292" s="77"/>
      <c r="E292" s="77"/>
      <c r="F292" s="83">
        <f t="shared" si="147"/>
        <v>0</v>
      </c>
      <c r="G292" s="77">
        <f t="shared" si="148"/>
        <v>0</v>
      </c>
      <c r="H292" s="77"/>
      <c r="I292" s="77"/>
      <c r="J292" s="77"/>
      <c r="K292" s="77">
        <f t="shared" si="139"/>
        <v>0</v>
      </c>
      <c r="L292" s="80"/>
      <c r="M292" s="80"/>
      <c r="N292" s="78">
        <f t="shared" si="140"/>
        <v>0</v>
      </c>
      <c r="O292" s="80"/>
      <c r="P292" s="80"/>
      <c r="Q292" s="78">
        <f t="shared" si="141"/>
        <v>0</v>
      </c>
    </row>
    <row r="293" spans="2:17" ht="30">
      <c r="B293" s="67">
        <v>3160</v>
      </c>
      <c r="C293" s="65" t="s">
        <v>55</v>
      </c>
      <c r="D293" s="77"/>
      <c r="E293" s="77"/>
      <c r="F293" s="83">
        <f t="shared" si="147"/>
        <v>0</v>
      </c>
      <c r="G293" s="77">
        <f t="shared" si="148"/>
        <v>0</v>
      </c>
      <c r="H293" s="77">
        <f>H294+H295+H296+H297</f>
        <v>0</v>
      </c>
      <c r="I293" s="77">
        <f>I294+I295+I296+I297</f>
        <v>0</v>
      </c>
      <c r="J293" s="77">
        <f>J294+J295+J296+J297</f>
        <v>0</v>
      </c>
      <c r="K293" s="77">
        <f t="shared" si="139"/>
        <v>0</v>
      </c>
      <c r="L293" s="77"/>
      <c r="M293" s="77"/>
      <c r="N293" s="78">
        <f t="shared" si="140"/>
        <v>0</v>
      </c>
      <c r="O293" s="77"/>
      <c r="P293" s="77"/>
      <c r="Q293" s="78">
        <f t="shared" si="141"/>
        <v>0</v>
      </c>
    </row>
    <row r="294" spans="2:17" ht="19.5">
      <c r="B294" s="67">
        <v>3200</v>
      </c>
      <c r="C294" s="65" t="s">
        <v>56</v>
      </c>
      <c r="D294" s="80">
        <f>D295+D296+D297+D298</f>
        <v>0</v>
      </c>
      <c r="E294" s="80">
        <f>E295+E296+E297+E298</f>
        <v>0</v>
      </c>
      <c r="F294" s="83">
        <f t="shared" si="147"/>
        <v>0</v>
      </c>
      <c r="G294" s="77">
        <f t="shared" si="148"/>
        <v>0</v>
      </c>
      <c r="H294" s="77"/>
      <c r="I294" s="77"/>
      <c r="J294" s="77"/>
      <c r="K294" s="77">
        <f t="shared" si="139"/>
        <v>0</v>
      </c>
      <c r="L294" s="77">
        <f>SUM(L295:L298)</f>
        <v>0</v>
      </c>
      <c r="M294" s="77">
        <f>SUM(M295:M298)</f>
        <v>0</v>
      </c>
      <c r="N294" s="78">
        <f t="shared" si="140"/>
        <v>0</v>
      </c>
      <c r="O294" s="77">
        <f>SUM(O295:O298)</f>
        <v>0</v>
      </c>
      <c r="P294" s="77">
        <f>SUM(P295:P298)</f>
        <v>0</v>
      </c>
      <c r="Q294" s="78">
        <f t="shared" si="141"/>
        <v>0</v>
      </c>
    </row>
    <row r="295" spans="2:17" ht="30">
      <c r="B295" s="67">
        <v>3210</v>
      </c>
      <c r="C295" s="65" t="s">
        <v>57</v>
      </c>
      <c r="D295" s="77"/>
      <c r="E295" s="77"/>
      <c r="F295" s="83">
        <f t="shared" si="147"/>
        <v>0</v>
      </c>
      <c r="G295" s="77"/>
      <c r="H295" s="77"/>
      <c r="I295" s="77"/>
      <c r="J295" s="77"/>
      <c r="K295" s="77">
        <f t="shared" si="139"/>
        <v>0</v>
      </c>
      <c r="L295" s="77"/>
      <c r="M295" s="77"/>
      <c r="N295" s="78">
        <f t="shared" si="140"/>
        <v>0</v>
      </c>
      <c r="O295" s="77"/>
      <c r="P295" s="77"/>
      <c r="Q295" s="78">
        <f t="shared" si="141"/>
        <v>0</v>
      </c>
    </row>
    <row r="296" spans="2:17" ht="45">
      <c r="B296" s="67">
        <v>3220</v>
      </c>
      <c r="C296" s="65" t="s">
        <v>58</v>
      </c>
      <c r="D296" s="77"/>
      <c r="E296" s="77"/>
      <c r="F296" s="83">
        <f t="shared" si="147"/>
        <v>0</v>
      </c>
      <c r="G296" s="77"/>
      <c r="H296" s="77"/>
      <c r="I296" s="77"/>
      <c r="J296" s="77"/>
      <c r="K296" s="77">
        <f t="shared" si="139"/>
        <v>0</v>
      </c>
      <c r="L296" s="77"/>
      <c r="M296" s="77"/>
      <c r="N296" s="78">
        <f t="shared" si="140"/>
        <v>0</v>
      </c>
      <c r="O296" s="77"/>
      <c r="P296" s="77"/>
      <c r="Q296" s="78">
        <f t="shared" si="141"/>
        <v>0</v>
      </c>
    </row>
    <row r="297" spans="2:17" ht="45">
      <c r="B297" s="67">
        <v>3230</v>
      </c>
      <c r="C297" s="65" t="s">
        <v>59</v>
      </c>
      <c r="D297" s="77"/>
      <c r="E297" s="77"/>
      <c r="F297" s="83">
        <f t="shared" si="147"/>
        <v>0</v>
      </c>
      <c r="G297" s="77"/>
      <c r="H297" s="77"/>
      <c r="I297" s="77"/>
      <c r="J297" s="77"/>
      <c r="K297" s="77">
        <f t="shared" si="139"/>
        <v>0</v>
      </c>
      <c r="L297" s="77"/>
      <c r="M297" s="77"/>
      <c r="N297" s="78">
        <f t="shared" si="140"/>
        <v>0</v>
      </c>
      <c r="O297" s="77"/>
      <c r="P297" s="77"/>
      <c r="Q297" s="78">
        <f t="shared" si="141"/>
        <v>0</v>
      </c>
    </row>
    <row r="298" spans="2:17" ht="30">
      <c r="B298" s="67">
        <v>3240</v>
      </c>
      <c r="C298" s="65" t="s">
        <v>60</v>
      </c>
      <c r="D298" s="77"/>
      <c r="E298" s="77"/>
      <c r="F298" s="83">
        <f t="shared" si="147"/>
        <v>0</v>
      </c>
      <c r="G298" s="77"/>
      <c r="H298" s="77"/>
      <c r="I298" s="77"/>
      <c r="J298" s="77"/>
      <c r="K298" s="77">
        <f t="shared" si="139"/>
        <v>0</v>
      </c>
      <c r="L298" s="77"/>
      <c r="M298" s="77"/>
      <c r="N298" s="78">
        <f t="shared" si="140"/>
        <v>0</v>
      </c>
      <c r="O298" s="77"/>
      <c r="P298" s="77"/>
      <c r="Q298" s="78">
        <f t="shared" si="141"/>
        <v>0</v>
      </c>
    </row>
    <row r="299" spans="2:17" s="71" customFormat="1" ht="19.5">
      <c r="B299" s="74" t="s">
        <v>94</v>
      </c>
      <c r="C299" s="75" t="s">
        <v>95</v>
      </c>
      <c r="D299" s="82"/>
      <c r="E299" s="82"/>
      <c r="F299" s="87">
        <f t="shared" si="147"/>
        <v>0</v>
      </c>
      <c r="G299" s="82"/>
      <c r="H299" s="82"/>
      <c r="I299" s="82">
        <f>'070202'!I12</f>
        <v>266.53900000000004</v>
      </c>
      <c r="J299" s="82">
        <f>'070202'!J12</f>
        <v>0</v>
      </c>
      <c r="K299" s="82"/>
      <c r="L299" s="82">
        <f>'070202'!L12</f>
        <v>290.99899999999997</v>
      </c>
      <c r="M299" s="82">
        <f>'070202'!M12</f>
        <v>0</v>
      </c>
      <c r="N299" s="82">
        <f>'070202'!N12</f>
        <v>290.99899999999997</v>
      </c>
      <c r="O299" s="82">
        <f>'070202'!O12</f>
        <v>316.401</v>
      </c>
      <c r="P299" s="82">
        <f>'070202'!P12</f>
        <v>0</v>
      </c>
      <c r="Q299" s="82">
        <f>'070202'!Q12</f>
        <v>316.401</v>
      </c>
    </row>
    <row r="300" spans="2:17" ht="19.5">
      <c r="B300" s="67"/>
      <c r="C300" s="66" t="s">
        <v>5</v>
      </c>
      <c r="D300" s="83">
        <f>D301+D336</f>
        <v>867.758</v>
      </c>
      <c r="E300" s="83">
        <f>E301+E336</f>
        <v>120.54899999999991</v>
      </c>
      <c r="F300" s="83">
        <f t="shared" si="147"/>
        <v>988.3069999999999</v>
      </c>
      <c r="G300" s="83">
        <f aca="true" t="shared" si="149" ref="G300:O300">G301+G336</f>
        <v>1278.097</v>
      </c>
      <c r="H300" s="83">
        <f t="shared" si="149"/>
        <v>1011.5580000000001</v>
      </c>
      <c r="I300" s="83">
        <f t="shared" si="149"/>
        <v>266.53900000000004</v>
      </c>
      <c r="J300" s="83">
        <f t="shared" si="149"/>
        <v>0</v>
      </c>
      <c r="K300" s="83">
        <f t="shared" si="149"/>
        <v>1278.097</v>
      </c>
      <c r="L300" s="83">
        <f t="shared" si="149"/>
        <v>1408.397</v>
      </c>
      <c r="M300" s="83">
        <f t="shared" si="149"/>
        <v>0</v>
      </c>
      <c r="N300" s="83">
        <f t="shared" si="149"/>
        <v>1408.397</v>
      </c>
      <c r="O300" s="83">
        <f t="shared" si="149"/>
        <v>1521.3100000000002</v>
      </c>
      <c r="P300" s="83">
        <f>P301+P336</f>
        <v>0</v>
      </c>
      <c r="Q300" s="83">
        <f>Q301+Q336</f>
        <v>1521.3100000000002</v>
      </c>
    </row>
    <row r="301" spans="2:17" ht="19.5">
      <c r="B301" s="67">
        <v>2000</v>
      </c>
      <c r="C301" s="65" t="s">
        <v>6</v>
      </c>
      <c r="D301" s="80">
        <f>D302+D307+D323+D326+D330+D334+D335</f>
        <v>867.758</v>
      </c>
      <c r="E301" s="80">
        <f>E302+E307+E323+E326+E330+E334+E335</f>
        <v>120.54899999999991</v>
      </c>
      <c r="F301" s="83">
        <f t="shared" si="147"/>
        <v>988.3069999999999</v>
      </c>
      <c r="G301" s="80">
        <f>G302+G307+G323+G326+G330+G334+G335</f>
        <v>1278.097</v>
      </c>
      <c r="H301" s="80">
        <f>H302+H307+H323+H326+H330+H334+H335</f>
        <v>1011.5580000000001</v>
      </c>
      <c r="I301" s="77">
        <f>'070202'!I14</f>
        <v>266.53900000000004</v>
      </c>
      <c r="J301" s="77">
        <f>'070202'!J14</f>
        <v>0</v>
      </c>
      <c r="K301" s="77">
        <f>J301+G301</f>
        <v>1278.097</v>
      </c>
      <c r="L301" s="80">
        <f>L302+L307+L323+L326+L330+L334+L335</f>
        <v>1408.397</v>
      </c>
      <c r="M301" s="80">
        <f>M302+M307+M323+M326+M330+M334+M335</f>
        <v>0</v>
      </c>
      <c r="N301" s="85">
        <f>L301+M301</f>
        <v>1408.397</v>
      </c>
      <c r="O301" s="80">
        <f>O302+O307+O323+O326+O330+O334+O335</f>
        <v>1521.3100000000002</v>
      </c>
      <c r="P301" s="80">
        <f>P302+P307+P323+P326+P330+P334+P335</f>
        <v>0</v>
      </c>
      <c r="Q301" s="85">
        <f>O301+P301</f>
        <v>1521.3100000000002</v>
      </c>
    </row>
    <row r="302" spans="2:17" ht="30">
      <c r="B302" s="67">
        <v>2100</v>
      </c>
      <c r="C302" s="65" t="s">
        <v>7</v>
      </c>
      <c r="D302" s="80">
        <f>D303+D306</f>
        <v>646.433</v>
      </c>
      <c r="E302" s="80">
        <f>E303+E306</f>
        <v>110.39899999999992</v>
      </c>
      <c r="F302" s="83">
        <f t="shared" si="147"/>
        <v>756.8319999999999</v>
      </c>
      <c r="G302" s="80">
        <f>G303+G306</f>
        <v>954.4159999999999</v>
      </c>
      <c r="H302" s="80">
        <f>H303+H306</f>
        <v>785.8130000000001</v>
      </c>
      <c r="I302" s="77">
        <f>'070202'!I15</f>
        <v>168.603</v>
      </c>
      <c r="J302" s="77">
        <f>'070202'!J15</f>
        <v>0</v>
      </c>
      <c r="K302" s="77">
        <f aca="true" t="shared" si="150" ref="K302:K355">J302+G302</f>
        <v>954.4159999999999</v>
      </c>
      <c r="L302" s="80">
        <f>L304+L306</f>
        <v>1063.799</v>
      </c>
      <c r="M302" s="80">
        <f>M304+M306</f>
        <v>0</v>
      </c>
      <c r="N302" s="85">
        <f>L302+M302</f>
        <v>1063.799</v>
      </c>
      <c r="O302" s="80">
        <f>O304+O306</f>
        <v>1158.7930000000001</v>
      </c>
      <c r="P302" s="80">
        <f>P304+P306</f>
        <v>0</v>
      </c>
      <c r="Q302" s="85">
        <f>O302+P302</f>
        <v>1158.7930000000001</v>
      </c>
    </row>
    <row r="303" spans="2:17" ht="19.5">
      <c r="B303" s="64">
        <v>2110</v>
      </c>
      <c r="C303" s="68" t="s">
        <v>8</v>
      </c>
      <c r="D303" s="77">
        <f>D304+D305</f>
        <v>529.863</v>
      </c>
      <c r="E303" s="77">
        <f>E304+E305</f>
        <v>90.4899999999999</v>
      </c>
      <c r="F303" s="83">
        <f t="shared" si="147"/>
        <v>620.353</v>
      </c>
      <c r="G303" s="77">
        <f>G304+G305</f>
        <v>782.308</v>
      </c>
      <c r="H303" s="77">
        <f>H304+H305</f>
        <v>644.109</v>
      </c>
      <c r="I303" s="77">
        <f>'070202'!I16</f>
        <v>138.199</v>
      </c>
      <c r="J303" s="77">
        <f>'070202'!J16</f>
        <v>0</v>
      </c>
      <c r="K303" s="77">
        <f t="shared" si="150"/>
        <v>782.308</v>
      </c>
      <c r="L303" s="86">
        <f>L304</f>
        <v>871.966</v>
      </c>
      <c r="M303" s="86">
        <f>M304</f>
        <v>0</v>
      </c>
      <c r="N303" s="78">
        <f>L303+M303</f>
        <v>871.966</v>
      </c>
      <c r="O303" s="86">
        <f>O304</f>
        <v>949.83</v>
      </c>
      <c r="P303" s="86">
        <f>P304</f>
        <v>0</v>
      </c>
      <c r="Q303" s="78">
        <f>O303+P303</f>
        <v>949.83</v>
      </c>
    </row>
    <row r="304" spans="2:17" ht="19.5">
      <c r="B304" s="64">
        <v>2111</v>
      </c>
      <c r="C304" s="68" t="s">
        <v>9</v>
      </c>
      <c r="D304" s="77">
        <v>529.863</v>
      </c>
      <c r="E304" s="77">
        <f>'070202'!F17</f>
        <v>90.4899999999999</v>
      </c>
      <c r="F304" s="83">
        <f t="shared" si="147"/>
        <v>620.353</v>
      </c>
      <c r="G304" s="77">
        <f>H304+I304</f>
        <v>782.308</v>
      </c>
      <c r="H304" s="77">
        <v>644.109</v>
      </c>
      <c r="I304" s="77">
        <f>'070202'!I17</f>
        <v>138.199</v>
      </c>
      <c r="J304" s="77">
        <f>'070202'!J17</f>
        <v>0</v>
      </c>
      <c r="K304" s="77">
        <f t="shared" si="150"/>
        <v>782.308</v>
      </c>
      <c r="L304" s="90">
        <v>871.966</v>
      </c>
      <c r="M304" s="77"/>
      <c r="N304" s="78">
        <f>L304+M304</f>
        <v>871.966</v>
      </c>
      <c r="O304" s="90">
        <v>949.83</v>
      </c>
      <c r="P304" s="77"/>
      <c r="Q304" s="78">
        <f>O304+P304</f>
        <v>949.83</v>
      </c>
    </row>
    <row r="305" spans="2:17" ht="30">
      <c r="B305" s="64">
        <v>2112</v>
      </c>
      <c r="C305" s="68" t="s">
        <v>10</v>
      </c>
      <c r="D305" s="77"/>
      <c r="E305" s="77"/>
      <c r="F305" s="83">
        <f t="shared" si="147"/>
        <v>0</v>
      </c>
      <c r="G305" s="77">
        <f>H305+I305</f>
        <v>0</v>
      </c>
      <c r="H305" s="77"/>
      <c r="I305" s="77">
        <f>'070202'!I18</f>
        <v>0</v>
      </c>
      <c r="J305" s="77">
        <f>'070202'!J18</f>
        <v>0</v>
      </c>
      <c r="K305" s="77">
        <f t="shared" si="150"/>
        <v>0</v>
      </c>
      <c r="L305" s="86"/>
      <c r="M305" s="86"/>
      <c r="N305" s="78">
        <f>L305+M305</f>
        <v>0</v>
      </c>
      <c r="O305" s="86"/>
      <c r="P305" s="86"/>
      <c r="Q305" s="78">
        <f>O305+P305</f>
        <v>0</v>
      </c>
    </row>
    <row r="306" spans="2:17" ht="19.5">
      <c r="B306" s="64">
        <v>2120</v>
      </c>
      <c r="C306" s="68" t="s">
        <v>11</v>
      </c>
      <c r="D306" s="77">
        <v>116.57</v>
      </c>
      <c r="E306" s="77">
        <f>'070202'!F19</f>
        <v>19.90900000000002</v>
      </c>
      <c r="F306" s="83">
        <f t="shared" si="147"/>
        <v>136.479</v>
      </c>
      <c r="G306" s="77">
        <f>H306+I306</f>
        <v>172.108</v>
      </c>
      <c r="H306" s="80">
        <f>ROUND((H304*0.22)/1,3)</f>
        <v>141.704</v>
      </c>
      <c r="I306" s="77">
        <f>'070202'!I19</f>
        <v>30.404</v>
      </c>
      <c r="J306" s="77">
        <f>'070202'!J19</f>
        <v>0</v>
      </c>
      <c r="K306" s="77">
        <f t="shared" si="150"/>
        <v>172.108</v>
      </c>
      <c r="L306" s="80">
        <f>ROUND((L304*0.22)/1,3)</f>
        <v>191.833</v>
      </c>
      <c r="M306" s="86"/>
      <c r="N306" s="78">
        <f aca="true" t="shared" si="151" ref="N306:N355">L306+M306</f>
        <v>191.833</v>
      </c>
      <c r="O306" s="80">
        <f>ROUND((O304*0.22)/1,3)</f>
        <v>208.963</v>
      </c>
      <c r="P306" s="86"/>
      <c r="Q306" s="78">
        <f aca="true" t="shared" si="152" ref="Q306:Q355">O306+P306</f>
        <v>208.963</v>
      </c>
    </row>
    <row r="307" spans="2:17" ht="19.5">
      <c r="B307" s="67">
        <v>2200</v>
      </c>
      <c r="C307" s="65" t="s">
        <v>12</v>
      </c>
      <c r="D307" s="80">
        <f>D308+D309+D310+D311+D312+D313+D314+D320</f>
        <v>221.325</v>
      </c>
      <c r="E307" s="80">
        <f>E308+E309+E310+E311+E312+E313+E314+E320</f>
        <v>9.651</v>
      </c>
      <c r="F307" s="83">
        <f aca="true" t="shared" si="153" ref="F307:F338">D307+E307</f>
        <v>230.976</v>
      </c>
      <c r="G307" s="80">
        <f>G308+G309+G310+G311+G312+G313+G314+G320</f>
        <v>323.122</v>
      </c>
      <c r="H307" s="80">
        <f>H308+H309+H310+H311+H312+H313+H314+H320</f>
        <v>225.74499999999998</v>
      </c>
      <c r="I307" s="80">
        <f>I308+I309+I310+I311+I312+I313+I314+I320</f>
        <v>97.377</v>
      </c>
      <c r="J307" s="77">
        <f>'070202'!J20</f>
        <v>0</v>
      </c>
      <c r="K307" s="77">
        <f t="shared" si="150"/>
        <v>323.122</v>
      </c>
      <c r="L307" s="77">
        <f>SUM(L308:L314,L320)</f>
        <v>344.00800000000004</v>
      </c>
      <c r="M307" s="77">
        <f>SUM(M308:M314,M320)</f>
        <v>0</v>
      </c>
      <c r="N307" s="78">
        <f t="shared" si="151"/>
        <v>344.00800000000004</v>
      </c>
      <c r="O307" s="77">
        <f>SUM(O308:O314,O320)</f>
        <v>361.89599999999996</v>
      </c>
      <c r="P307" s="77">
        <f>SUM(P308:P314,P320)</f>
        <v>0</v>
      </c>
      <c r="Q307" s="78">
        <f t="shared" si="152"/>
        <v>361.89599999999996</v>
      </c>
    </row>
    <row r="308" spans="2:17" ht="30">
      <c r="B308" s="64">
        <v>2210</v>
      </c>
      <c r="C308" s="68" t="s">
        <v>13</v>
      </c>
      <c r="D308" s="77"/>
      <c r="E308" s="77">
        <f>'070202'!F21</f>
        <v>0</v>
      </c>
      <c r="F308" s="83">
        <f t="shared" si="153"/>
        <v>0</v>
      </c>
      <c r="G308" s="77">
        <f>H308+I308</f>
        <v>0</v>
      </c>
      <c r="H308" s="77"/>
      <c r="I308" s="77">
        <f>'070202'!I21</f>
        <v>0</v>
      </c>
      <c r="J308" s="77">
        <f>'070202'!J21</f>
        <v>0</v>
      </c>
      <c r="K308" s="77">
        <f t="shared" si="150"/>
        <v>0</v>
      </c>
      <c r="L308" s="77">
        <f aca="true" t="shared" si="154" ref="L308:L313">ROUND(G308*1.055,3)</f>
        <v>0</v>
      </c>
      <c r="M308" s="77">
        <f aca="true" t="shared" si="155" ref="M308:M313">ROUND(J308*1.055,3)</f>
        <v>0</v>
      </c>
      <c r="N308" s="78">
        <f t="shared" si="151"/>
        <v>0</v>
      </c>
      <c r="O308" s="77">
        <f>ROUND(L308*1.052,3)</f>
        <v>0</v>
      </c>
      <c r="P308" s="77">
        <f>ROUND(M308*1.052,3)</f>
        <v>0</v>
      </c>
      <c r="Q308" s="78">
        <f t="shared" si="152"/>
        <v>0</v>
      </c>
    </row>
    <row r="309" spans="2:17" ht="30">
      <c r="B309" s="64">
        <v>2220</v>
      </c>
      <c r="C309" s="68" t="s">
        <v>14</v>
      </c>
      <c r="D309" s="77"/>
      <c r="E309" s="77">
        <f>'070202'!F22</f>
        <v>0</v>
      </c>
      <c r="F309" s="83">
        <f t="shared" si="153"/>
        <v>0</v>
      </c>
      <c r="G309" s="77">
        <f aca="true" t="shared" si="156" ref="G309:G322">H309+I309</f>
        <v>0</v>
      </c>
      <c r="H309" s="77"/>
      <c r="I309" s="77">
        <f>'070202'!I22</f>
        <v>0</v>
      </c>
      <c r="J309" s="77">
        <f>'070202'!J22</f>
        <v>0</v>
      </c>
      <c r="K309" s="77">
        <f t="shared" si="150"/>
        <v>0</v>
      </c>
      <c r="L309" s="77">
        <f t="shared" si="154"/>
        <v>0</v>
      </c>
      <c r="M309" s="77">
        <f t="shared" si="155"/>
        <v>0</v>
      </c>
      <c r="N309" s="78">
        <f t="shared" si="151"/>
        <v>0</v>
      </c>
      <c r="O309" s="77">
        <f aca="true" t="shared" si="157" ref="O309:P313">ROUND(L309*1.052,3)</f>
        <v>0</v>
      </c>
      <c r="P309" s="77">
        <f t="shared" si="157"/>
        <v>0</v>
      </c>
      <c r="Q309" s="78">
        <f t="shared" si="152"/>
        <v>0</v>
      </c>
    </row>
    <row r="310" spans="2:17" ht="19.5">
      <c r="B310" s="64">
        <v>2230</v>
      </c>
      <c r="C310" s="68" t="s">
        <v>15</v>
      </c>
      <c r="D310" s="77"/>
      <c r="E310" s="77">
        <f>'070202'!F23</f>
        <v>0</v>
      </c>
      <c r="F310" s="83">
        <f t="shared" si="153"/>
        <v>0</v>
      </c>
      <c r="G310" s="77">
        <f t="shared" si="156"/>
        <v>0</v>
      </c>
      <c r="H310" s="77"/>
      <c r="I310" s="77">
        <f>'070202'!I23</f>
        <v>0</v>
      </c>
      <c r="J310" s="77">
        <f>'070202'!J23</f>
        <v>0</v>
      </c>
      <c r="K310" s="77">
        <f t="shared" si="150"/>
        <v>0</v>
      </c>
      <c r="L310" s="77">
        <f t="shared" si="154"/>
        <v>0</v>
      </c>
      <c r="M310" s="77">
        <f t="shared" si="155"/>
        <v>0</v>
      </c>
      <c r="N310" s="78">
        <f t="shared" si="151"/>
        <v>0</v>
      </c>
      <c r="O310" s="77">
        <f t="shared" si="157"/>
        <v>0</v>
      </c>
      <c r="P310" s="77">
        <f t="shared" si="157"/>
        <v>0</v>
      </c>
      <c r="Q310" s="78">
        <f t="shared" si="152"/>
        <v>0</v>
      </c>
    </row>
    <row r="311" spans="2:17" ht="19.5">
      <c r="B311" s="64">
        <v>2240</v>
      </c>
      <c r="C311" s="68" t="s">
        <v>16</v>
      </c>
      <c r="D311" s="77"/>
      <c r="E311" s="77">
        <f>'070202'!F24</f>
        <v>9.651</v>
      </c>
      <c r="F311" s="83">
        <f t="shared" si="153"/>
        <v>9.651</v>
      </c>
      <c r="G311" s="77">
        <f>H311+I311</f>
        <v>97.027</v>
      </c>
      <c r="H311" s="77"/>
      <c r="I311" s="77">
        <f>'070202'!I24</f>
        <v>97.027</v>
      </c>
      <c r="J311" s="77">
        <f>'070202'!J24</f>
        <v>0</v>
      </c>
      <c r="K311" s="77">
        <f t="shared" si="150"/>
        <v>97.027</v>
      </c>
      <c r="L311" s="77">
        <f t="shared" si="154"/>
        <v>102.363</v>
      </c>
      <c r="M311" s="77">
        <f t="shared" si="155"/>
        <v>0</v>
      </c>
      <c r="N311" s="78">
        <f t="shared" si="151"/>
        <v>102.363</v>
      </c>
      <c r="O311" s="77">
        <f t="shared" si="157"/>
        <v>107.686</v>
      </c>
      <c r="P311" s="77">
        <f t="shared" si="157"/>
        <v>0</v>
      </c>
      <c r="Q311" s="78">
        <f t="shared" si="152"/>
        <v>107.686</v>
      </c>
    </row>
    <row r="312" spans="2:17" ht="19.5">
      <c r="B312" s="64">
        <v>2250</v>
      </c>
      <c r="C312" s="68" t="s">
        <v>17</v>
      </c>
      <c r="D312" s="77"/>
      <c r="E312" s="77">
        <f>'070202'!F25</f>
        <v>0</v>
      </c>
      <c r="F312" s="83">
        <f t="shared" si="153"/>
        <v>0</v>
      </c>
      <c r="G312" s="77">
        <f t="shared" si="156"/>
        <v>0</v>
      </c>
      <c r="H312" s="77"/>
      <c r="I312" s="77">
        <f>'070202'!I25</f>
        <v>0</v>
      </c>
      <c r="J312" s="77">
        <f>'070202'!J25</f>
        <v>0</v>
      </c>
      <c r="K312" s="77">
        <f t="shared" si="150"/>
        <v>0</v>
      </c>
      <c r="L312" s="77">
        <f t="shared" si="154"/>
        <v>0</v>
      </c>
      <c r="M312" s="77">
        <f t="shared" si="155"/>
        <v>0</v>
      </c>
      <c r="N312" s="78">
        <f t="shared" si="151"/>
        <v>0</v>
      </c>
      <c r="O312" s="77">
        <f t="shared" si="157"/>
        <v>0</v>
      </c>
      <c r="P312" s="77">
        <f t="shared" si="157"/>
        <v>0</v>
      </c>
      <c r="Q312" s="78">
        <f t="shared" si="152"/>
        <v>0</v>
      </c>
    </row>
    <row r="313" spans="2:17" ht="30">
      <c r="B313" s="64">
        <v>2260</v>
      </c>
      <c r="C313" s="68" t="s">
        <v>18</v>
      </c>
      <c r="D313" s="77"/>
      <c r="E313" s="77">
        <f>'070202'!F26</f>
        <v>0</v>
      </c>
      <c r="F313" s="83">
        <f t="shared" si="153"/>
        <v>0</v>
      </c>
      <c r="G313" s="77">
        <f t="shared" si="156"/>
        <v>0</v>
      </c>
      <c r="H313" s="80"/>
      <c r="I313" s="77">
        <f>'070202'!I26</f>
        <v>0</v>
      </c>
      <c r="J313" s="77">
        <f>'070202'!J26</f>
        <v>0</v>
      </c>
      <c r="K313" s="77">
        <f t="shared" si="150"/>
        <v>0</v>
      </c>
      <c r="L313" s="77">
        <f t="shared" si="154"/>
        <v>0</v>
      </c>
      <c r="M313" s="77">
        <f t="shared" si="155"/>
        <v>0</v>
      </c>
      <c r="N313" s="78">
        <f t="shared" si="151"/>
        <v>0</v>
      </c>
      <c r="O313" s="77">
        <f t="shared" si="157"/>
        <v>0</v>
      </c>
      <c r="P313" s="77">
        <f t="shared" si="157"/>
        <v>0</v>
      </c>
      <c r="Q313" s="78">
        <f t="shared" si="152"/>
        <v>0</v>
      </c>
    </row>
    <row r="314" spans="2:17" ht="30">
      <c r="B314" s="64">
        <v>2270</v>
      </c>
      <c r="C314" s="68" t="s">
        <v>19</v>
      </c>
      <c r="D314" s="80">
        <f>D315+D316+D317+D318+D319</f>
        <v>221.325</v>
      </c>
      <c r="E314" s="80">
        <f>E315+E316+E317+E318+E319</f>
        <v>0</v>
      </c>
      <c r="F314" s="83">
        <f t="shared" si="153"/>
        <v>221.325</v>
      </c>
      <c r="G314" s="80">
        <f>G315+G316+G317+G318+G319</f>
        <v>225.74499999999998</v>
      </c>
      <c r="H314" s="80">
        <f>H315+H316+H317+H318+H319</f>
        <v>225.74499999999998</v>
      </c>
      <c r="I314" s="77">
        <f>'070202'!I27</f>
        <v>0</v>
      </c>
      <c r="J314" s="77">
        <f>'070202'!J27</f>
        <v>0</v>
      </c>
      <c r="K314" s="77">
        <f t="shared" si="150"/>
        <v>225.74499999999998</v>
      </c>
      <c r="L314" s="77">
        <f>SUM(L315:L319)</f>
        <v>241.27599999999998</v>
      </c>
      <c r="M314" s="77">
        <f>SUM(M315:M319)</f>
        <v>0</v>
      </c>
      <c r="N314" s="78">
        <f t="shared" si="151"/>
        <v>241.27599999999998</v>
      </c>
      <c r="O314" s="77">
        <f>SUM(O315:O319)</f>
        <v>253.82199999999997</v>
      </c>
      <c r="P314" s="77">
        <f>SUM(P315:P319)</f>
        <v>0</v>
      </c>
      <c r="Q314" s="78">
        <f t="shared" si="152"/>
        <v>253.82199999999997</v>
      </c>
    </row>
    <row r="315" spans="2:17" ht="19.5">
      <c r="B315" s="64">
        <v>2271</v>
      </c>
      <c r="C315" s="68" t="s">
        <v>20</v>
      </c>
      <c r="D315" s="77">
        <v>210.613</v>
      </c>
      <c r="E315" s="77">
        <f>'070202'!F28</f>
        <v>0</v>
      </c>
      <c r="F315" s="83">
        <f t="shared" si="153"/>
        <v>210.613</v>
      </c>
      <c r="G315" s="77">
        <f t="shared" si="156"/>
        <v>212.173</v>
      </c>
      <c r="H315" s="77">
        <f>ROUND((232.96*910.77)/1000,3)</f>
        <v>212.173</v>
      </c>
      <c r="I315" s="77">
        <f>'070202'!I28</f>
        <v>0</v>
      </c>
      <c r="J315" s="77">
        <f>'070202'!J28</f>
        <v>0</v>
      </c>
      <c r="K315" s="77">
        <f t="shared" si="150"/>
        <v>212.173</v>
      </c>
      <c r="L315" s="77">
        <f>ROUND(G315*1.0688,3)</f>
        <v>226.771</v>
      </c>
      <c r="M315" s="77">
        <f>ROUND(J315*1.0688,3)</f>
        <v>0</v>
      </c>
      <c r="N315" s="78">
        <f t="shared" si="151"/>
        <v>226.771</v>
      </c>
      <c r="O315" s="77">
        <f aca="true" t="shared" si="158" ref="O315:P319">ROUND(L315*1.052,3)</f>
        <v>238.563</v>
      </c>
      <c r="P315" s="77">
        <f t="shared" si="158"/>
        <v>0</v>
      </c>
      <c r="Q315" s="78">
        <f t="shared" si="152"/>
        <v>238.563</v>
      </c>
    </row>
    <row r="316" spans="2:17" ht="30">
      <c r="B316" s="64">
        <v>2272</v>
      </c>
      <c r="C316" s="68" t="s">
        <v>21</v>
      </c>
      <c r="D316" s="77">
        <v>1.969</v>
      </c>
      <c r="E316" s="77">
        <f>'070202'!F29</f>
        <v>0</v>
      </c>
      <c r="F316" s="83">
        <f t="shared" si="153"/>
        <v>1.969</v>
      </c>
      <c r="G316" s="77">
        <f t="shared" si="156"/>
        <v>2.652</v>
      </c>
      <c r="H316" s="77">
        <f>ROUND((219*12.11)/1000,3)</f>
        <v>2.652</v>
      </c>
      <c r="I316" s="77">
        <f>'070202'!I29</f>
        <v>0</v>
      </c>
      <c r="J316" s="77">
        <f>'070202'!J29</f>
        <v>0</v>
      </c>
      <c r="K316" s="77">
        <f t="shared" si="150"/>
        <v>2.652</v>
      </c>
      <c r="L316" s="77">
        <f>ROUND(G316*1.0688,3)</f>
        <v>2.834</v>
      </c>
      <c r="M316" s="77">
        <f>ROUND(J316*1.0688,3)</f>
        <v>0</v>
      </c>
      <c r="N316" s="78">
        <f t="shared" si="151"/>
        <v>2.834</v>
      </c>
      <c r="O316" s="77">
        <f t="shared" si="158"/>
        <v>2.981</v>
      </c>
      <c r="P316" s="77">
        <f t="shared" si="158"/>
        <v>0</v>
      </c>
      <c r="Q316" s="78">
        <f t="shared" si="152"/>
        <v>2.981</v>
      </c>
    </row>
    <row r="317" spans="2:17" ht="19.5">
      <c r="B317" s="64">
        <v>2273</v>
      </c>
      <c r="C317" s="68" t="s">
        <v>22</v>
      </c>
      <c r="D317" s="77">
        <v>8.743</v>
      </c>
      <c r="E317" s="77">
        <f>'070202'!F30</f>
        <v>0</v>
      </c>
      <c r="F317" s="83">
        <f t="shared" si="153"/>
        <v>8.743</v>
      </c>
      <c r="G317" s="77">
        <f t="shared" si="156"/>
        <v>10.92</v>
      </c>
      <c r="H317" s="77">
        <f>ROUND((4643*2.352)/1000,3)</f>
        <v>10.92</v>
      </c>
      <c r="I317" s="77">
        <f>'070202'!I30</f>
        <v>0</v>
      </c>
      <c r="J317" s="77">
        <f>'070202'!J30</f>
        <v>0</v>
      </c>
      <c r="K317" s="77">
        <f t="shared" si="150"/>
        <v>10.92</v>
      </c>
      <c r="L317" s="77">
        <f>ROUND(G317*1.0688,3)</f>
        <v>11.671</v>
      </c>
      <c r="M317" s="77">
        <f>ROUND(J317*1.0688,3)</f>
        <v>0</v>
      </c>
      <c r="N317" s="78">
        <f t="shared" si="151"/>
        <v>11.671</v>
      </c>
      <c r="O317" s="77">
        <f t="shared" si="158"/>
        <v>12.278</v>
      </c>
      <c r="P317" s="77">
        <f t="shared" si="158"/>
        <v>0</v>
      </c>
      <c r="Q317" s="78">
        <f t="shared" si="152"/>
        <v>12.278</v>
      </c>
    </row>
    <row r="318" spans="2:17" ht="19.5">
      <c r="B318" s="64">
        <v>2274</v>
      </c>
      <c r="C318" s="68" t="s">
        <v>23</v>
      </c>
      <c r="D318" s="77"/>
      <c r="E318" s="77">
        <f>'070202'!F31</f>
        <v>0</v>
      </c>
      <c r="F318" s="83">
        <f t="shared" si="153"/>
        <v>0</v>
      </c>
      <c r="G318" s="77">
        <f t="shared" si="156"/>
        <v>0</v>
      </c>
      <c r="H318" s="77"/>
      <c r="I318" s="77">
        <f>'070202'!I31</f>
        <v>0</v>
      </c>
      <c r="J318" s="77">
        <f>'070202'!J31</f>
        <v>0</v>
      </c>
      <c r="K318" s="77">
        <f t="shared" si="150"/>
        <v>0</v>
      </c>
      <c r="L318" s="77">
        <f>ROUND(G318*1.0688,3)</f>
        <v>0</v>
      </c>
      <c r="M318" s="77">
        <f>ROUND(J318*1.0688,3)</f>
        <v>0</v>
      </c>
      <c r="N318" s="78">
        <f t="shared" si="151"/>
        <v>0</v>
      </c>
      <c r="O318" s="77">
        <f t="shared" si="158"/>
        <v>0</v>
      </c>
      <c r="P318" s="77">
        <f t="shared" si="158"/>
        <v>0</v>
      </c>
      <c r="Q318" s="78">
        <f t="shared" si="152"/>
        <v>0</v>
      </c>
    </row>
    <row r="319" spans="2:17" ht="19.5">
      <c r="B319" s="64">
        <v>2275</v>
      </c>
      <c r="C319" s="68" t="s">
        <v>24</v>
      </c>
      <c r="D319" s="77"/>
      <c r="E319" s="77"/>
      <c r="F319" s="83">
        <f t="shared" si="153"/>
        <v>0</v>
      </c>
      <c r="G319" s="77">
        <f t="shared" si="156"/>
        <v>0</v>
      </c>
      <c r="H319" s="77">
        <f>H320+H321</f>
        <v>0</v>
      </c>
      <c r="I319" s="77">
        <f>'070202'!I32</f>
        <v>0</v>
      </c>
      <c r="J319" s="77">
        <f>'070202'!J32</f>
        <v>0</v>
      </c>
      <c r="K319" s="77">
        <f t="shared" si="150"/>
        <v>0</v>
      </c>
      <c r="L319" s="77">
        <f>ROUND(G319*1.0688,3)</f>
        <v>0</v>
      </c>
      <c r="M319" s="77">
        <f>ROUND(J319*1.0688,3)</f>
        <v>0</v>
      </c>
      <c r="N319" s="78">
        <f t="shared" si="151"/>
        <v>0</v>
      </c>
      <c r="O319" s="77">
        <f t="shared" si="158"/>
        <v>0</v>
      </c>
      <c r="P319" s="77">
        <f t="shared" si="158"/>
        <v>0</v>
      </c>
      <c r="Q319" s="78">
        <f t="shared" si="152"/>
        <v>0</v>
      </c>
    </row>
    <row r="320" spans="2:17" ht="45">
      <c r="B320" s="64">
        <v>2280</v>
      </c>
      <c r="C320" s="68" t="s">
        <v>25</v>
      </c>
      <c r="D320" s="77">
        <f>D321+D322</f>
        <v>0</v>
      </c>
      <c r="E320" s="77">
        <f>E321+E322</f>
        <v>0</v>
      </c>
      <c r="F320" s="83">
        <f t="shared" si="153"/>
        <v>0</v>
      </c>
      <c r="G320" s="77">
        <f>G321+G322</f>
        <v>0.35</v>
      </c>
      <c r="H320" s="77"/>
      <c r="I320" s="77">
        <f>'070202'!I33</f>
        <v>0.35</v>
      </c>
      <c r="J320" s="77">
        <f>'070202'!J33</f>
        <v>0</v>
      </c>
      <c r="K320" s="77">
        <f t="shared" si="150"/>
        <v>0.35</v>
      </c>
      <c r="L320" s="86">
        <f>SUM(L321:L322)</f>
        <v>0.369</v>
      </c>
      <c r="M320" s="86">
        <f>SUM(M321:M322)</f>
        <v>0</v>
      </c>
      <c r="N320" s="78">
        <f t="shared" si="151"/>
        <v>0.369</v>
      </c>
      <c r="O320" s="86">
        <f>SUM(O321:O322)</f>
        <v>0.388</v>
      </c>
      <c r="P320" s="86">
        <f>SUM(P321:P322)</f>
        <v>0</v>
      </c>
      <c r="Q320" s="78">
        <f t="shared" si="152"/>
        <v>0.388</v>
      </c>
    </row>
    <row r="321" spans="2:17" ht="45">
      <c r="B321" s="64">
        <v>2281</v>
      </c>
      <c r="C321" s="68" t="s">
        <v>26</v>
      </c>
      <c r="D321" s="77"/>
      <c r="E321" s="77"/>
      <c r="F321" s="83">
        <f t="shared" si="153"/>
        <v>0</v>
      </c>
      <c r="G321" s="77">
        <f t="shared" si="156"/>
        <v>0</v>
      </c>
      <c r="H321" s="77"/>
      <c r="I321" s="77">
        <f>'070202'!I34</f>
        <v>0</v>
      </c>
      <c r="J321" s="77">
        <f>'070202'!J34</f>
        <v>0</v>
      </c>
      <c r="K321" s="77">
        <f t="shared" si="150"/>
        <v>0</v>
      </c>
      <c r="L321" s="77">
        <f>ROUND(G321*1.055,3)</f>
        <v>0</v>
      </c>
      <c r="M321" s="77">
        <f>ROUND(J321*1.055,3)</f>
        <v>0</v>
      </c>
      <c r="N321" s="78">
        <f t="shared" si="151"/>
        <v>0</v>
      </c>
      <c r="O321" s="77">
        <f>ROUND(L321*1.052,3)</f>
        <v>0</v>
      </c>
      <c r="P321" s="77">
        <f>ROUND(M321*1.052,3)</f>
        <v>0</v>
      </c>
      <c r="Q321" s="78">
        <f t="shared" si="152"/>
        <v>0</v>
      </c>
    </row>
    <row r="322" spans="2:17" ht="45">
      <c r="B322" s="64">
        <v>2282</v>
      </c>
      <c r="C322" s="68" t="s">
        <v>27</v>
      </c>
      <c r="D322" s="77"/>
      <c r="E322" s="77">
        <f>'070202'!F35</f>
        <v>0</v>
      </c>
      <c r="F322" s="83">
        <f t="shared" si="153"/>
        <v>0</v>
      </c>
      <c r="G322" s="77">
        <f t="shared" si="156"/>
        <v>0.35</v>
      </c>
      <c r="H322" s="80">
        <f>H323+H324</f>
        <v>0</v>
      </c>
      <c r="I322" s="77">
        <f>'070202'!I35</f>
        <v>0.35</v>
      </c>
      <c r="J322" s="77">
        <f>'070202'!J35</f>
        <v>0</v>
      </c>
      <c r="K322" s="77">
        <f t="shared" si="150"/>
        <v>0.35</v>
      </c>
      <c r="L322" s="77">
        <f>ROUND(G322*1.055,3)</f>
        <v>0.369</v>
      </c>
      <c r="M322" s="77">
        <f>ROUND(J322*1.055,3)</f>
        <v>0</v>
      </c>
      <c r="N322" s="78">
        <f t="shared" si="151"/>
        <v>0.369</v>
      </c>
      <c r="O322" s="77">
        <f>ROUND(L322*1.052,3)</f>
        <v>0.388</v>
      </c>
      <c r="P322" s="77">
        <f>ROUND(M322*1.052,3)</f>
        <v>0</v>
      </c>
      <c r="Q322" s="78">
        <f t="shared" si="152"/>
        <v>0.388</v>
      </c>
    </row>
    <row r="323" spans="2:17" ht="30">
      <c r="B323" s="67">
        <v>2400</v>
      </c>
      <c r="C323" s="65" t="s">
        <v>28</v>
      </c>
      <c r="D323" s="80">
        <f>D324+D325</f>
        <v>0</v>
      </c>
      <c r="E323" s="80">
        <f>E324+E325</f>
        <v>0</v>
      </c>
      <c r="F323" s="83">
        <f t="shared" si="153"/>
        <v>0</v>
      </c>
      <c r="G323" s="80">
        <f>G324+G325</f>
        <v>0</v>
      </c>
      <c r="H323" s="77"/>
      <c r="I323" s="77">
        <f>'070202'!I36</f>
        <v>0</v>
      </c>
      <c r="J323" s="77">
        <f>'070202'!J36</f>
        <v>0</v>
      </c>
      <c r="K323" s="77">
        <f t="shared" si="150"/>
        <v>0</v>
      </c>
      <c r="L323" s="81">
        <f>SUM(L324:L325)</f>
        <v>0</v>
      </c>
      <c r="M323" s="81">
        <f>SUM(M324:M325)</f>
        <v>0</v>
      </c>
      <c r="N323" s="78">
        <f t="shared" si="151"/>
        <v>0</v>
      </c>
      <c r="O323" s="81">
        <f>SUM(O324:O325)</f>
        <v>0</v>
      </c>
      <c r="P323" s="81">
        <f>SUM(P324:P325)</f>
        <v>0</v>
      </c>
      <c r="Q323" s="78">
        <f t="shared" si="152"/>
        <v>0</v>
      </c>
    </row>
    <row r="324" spans="2:17" ht="30">
      <c r="B324" s="64">
        <v>2410</v>
      </c>
      <c r="C324" s="68" t="s">
        <v>29</v>
      </c>
      <c r="D324" s="77"/>
      <c r="E324" s="77"/>
      <c r="F324" s="83">
        <f t="shared" si="153"/>
        <v>0</v>
      </c>
      <c r="G324" s="77"/>
      <c r="H324" s="77"/>
      <c r="I324" s="77">
        <f>'070202'!I37</f>
        <v>0</v>
      </c>
      <c r="J324" s="77">
        <f>'070202'!J37</f>
        <v>0</v>
      </c>
      <c r="K324" s="77">
        <f t="shared" si="150"/>
        <v>0</v>
      </c>
      <c r="L324" s="86"/>
      <c r="M324" s="86"/>
      <c r="N324" s="78">
        <f t="shared" si="151"/>
        <v>0</v>
      </c>
      <c r="O324" s="86"/>
      <c r="P324" s="86"/>
      <c r="Q324" s="78">
        <f t="shared" si="152"/>
        <v>0</v>
      </c>
    </row>
    <row r="325" spans="2:17" ht="30">
      <c r="B325" s="64">
        <v>2420</v>
      </c>
      <c r="C325" s="68" t="s">
        <v>30</v>
      </c>
      <c r="D325" s="77"/>
      <c r="E325" s="77"/>
      <c r="F325" s="83">
        <f t="shared" si="153"/>
        <v>0</v>
      </c>
      <c r="G325" s="77"/>
      <c r="H325" s="80">
        <f>H326+H327+H328</f>
        <v>0</v>
      </c>
      <c r="I325" s="77">
        <f>'070202'!I38</f>
        <v>0</v>
      </c>
      <c r="J325" s="77">
        <f>'070202'!J38</f>
        <v>0</v>
      </c>
      <c r="K325" s="77">
        <f t="shared" si="150"/>
        <v>0</v>
      </c>
      <c r="L325" s="86"/>
      <c r="M325" s="86"/>
      <c r="N325" s="78">
        <f t="shared" si="151"/>
        <v>0</v>
      </c>
      <c r="O325" s="86"/>
      <c r="P325" s="86"/>
      <c r="Q325" s="78">
        <f t="shared" si="152"/>
        <v>0</v>
      </c>
    </row>
    <row r="326" spans="2:17" ht="19.5">
      <c r="B326" s="67">
        <v>2600</v>
      </c>
      <c r="C326" s="65" t="s">
        <v>31</v>
      </c>
      <c r="D326" s="80">
        <f>D327+D328+D329</f>
        <v>0</v>
      </c>
      <c r="E326" s="80">
        <f>E327+E328+E329</f>
        <v>0</v>
      </c>
      <c r="F326" s="83">
        <f t="shared" si="153"/>
        <v>0</v>
      </c>
      <c r="G326" s="80">
        <f>G327+G328+G329</f>
        <v>0</v>
      </c>
      <c r="H326" s="77"/>
      <c r="I326" s="77">
        <f>'070202'!I39</f>
        <v>0</v>
      </c>
      <c r="J326" s="77">
        <f>'070202'!J39</f>
        <v>0</v>
      </c>
      <c r="K326" s="77">
        <f t="shared" si="150"/>
        <v>0</v>
      </c>
      <c r="L326" s="86">
        <f>SUM(L327:L329)</f>
        <v>0</v>
      </c>
      <c r="M326" s="86">
        <f>SUM(M327:M329)</f>
        <v>0</v>
      </c>
      <c r="N326" s="78">
        <f t="shared" si="151"/>
        <v>0</v>
      </c>
      <c r="O326" s="86">
        <f>SUM(O327:O329)</f>
        <v>0</v>
      </c>
      <c r="P326" s="86">
        <f>SUM(P327:P329)</f>
        <v>0</v>
      </c>
      <c r="Q326" s="78">
        <f t="shared" si="152"/>
        <v>0</v>
      </c>
    </row>
    <row r="327" spans="2:17" ht="45">
      <c r="B327" s="64">
        <v>2610</v>
      </c>
      <c r="C327" s="68" t="s">
        <v>32</v>
      </c>
      <c r="D327" s="77"/>
      <c r="E327" s="77"/>
      <c r="F327" s="83">
        <f t="shared" si="153"/>
        <v>0</v>
      </c>
      <c r="G327" s="77"/>
      <c r="H327" s="77"/>
      <c r="I327" s="77">
        <f>'070202'!I40</f>
        <v>0</v>
      </c>
      <c r="J327" s="77">
        <f>'070202'!J40</f>
        <v>0</v>
      </c>
      <c r="K327" s="77">
        <f t="shared" si="150"/>
        <v>0</v>
      </c>
      <c r="L327" s="77">
        <f>ROUND(G327*1.055,3)</f>
        <v>0</v>
      </c>
      <c r="M327" s="77">
        <f>ROUND(J327*1.055,3)</f>
        <v>0</v>
      </c>
      <c r="N327" s="78">
        <f t="shared" si="151"/>
        <v>0</v>
      </c>
      <c r="O327" s="77">
        <f>ROUND(L327*1.052,3)</f>
        <v>0</v>
      </c>
      <c r="P327" s="77">
        <f>ROUND(M327*1.052,3)</f>
        <v>0</v>
      </c>
      <c r="Q327" s="78">
        <f t="shared" si="152"/>
        <v>0</v>
      </c>
    </row>
    <row r="328" spans="2:17" ht="30">
      <c r="B328" s="64">
        <v>2620</v>
      </c>
      <c r="C328" s="68" t="s">
        <v>33</v>
      </c>
      <c r="D328" s="77"/>
      <c r="E328" s="77"/>
      <c r="F328" s="83">
        <f t="shared" si="153"/>
        <v>0</v>
      </c>
      <c r="G328" s="77"/>
      <c r="H328" s="77"/>
      <c r="I328" s="77">
        <f>'070202'!I41</f>
        <v>0</v>
      </c>
      <c r="J328" s="77">
        <f>'070202'!J41</f>
        <v>0</v>
      </c>
      <c r="K328" s="77">
        <f t="shared" si="150"/>
        <v>0</v>
      </c>
      <c r="L328" s="77"/>
      <c r="M328" s="77"/>
      <c r="N328" s="78">
        <f t="shared" si="151"/>
        <v>0</v>
      </c>
      <c r="O328" s="77"/>
      <c r="P328" s="77"/>
      <c r="Q328" s="78">
        <f t="shared" si="152"/>
        <v>0</v>
      </c>
    </row>
    <row r="329" spans="2:17" ht="30">
      <c r="B329" s="64">
        <v>2630</v>
      </c>
      <c r="C329" s="68" t="s">
        <v>34</v>
      </c>
      <c r="D329" s="77"/>
      <c r="E329" s="77"/>
      <c r="F329" s="83">
        <f t="shared" si="153"/>
        <v>0</v>
      </c>
      <c r="G329" s="77"/>
      <c r="H329" s="80">
        <f>H330+H331+H332</f>
        <v>0</v>
      </c>
      <c r="I329" s="77">
        <f>'070202'!I42</f>
        <v>0</v>
      </c>
      <c r="J329" s="77">
        <f>'070202'!J42</f>
        <v>0</v>
      </c>
      <c r="K329" s="77">
        <f t="shared" si="150"/>
        <v>0</v>
      </c>
      <c r="L329" s="77"/>
      <c r="M329" s="77"/>
      <c r="N329" s="78">
        <f t="shared" si="151"/>
        <v>0</v>
      </c>
      <c r="O329" s="77"/>
      <c r="P329" s="77"/>
      <c r="Q329" s="78">
        <f t="shared" si="152"/>
        <v>0</v>
      </c>
    </row>
    <row r="330" spans="2:17" ht="19.5">
      <c r="B330" s="67">
        <v>2700</v>
      </c>
      <c r="C330" s="65" t="s">
        <v>35</v>
      </c>
      <c r="D330" s="80">
        <f>D331+D332+D333</f>
        <v>0</v>
      </c>
      <c r="E330" s="80">
        <f>E331+E332+E333</f>
        <v>0</v>
      </c>
      <c r="F330" s="83">
        <f t="shared" si="153"/>
        <v>0</v>
      </c>
      <c r="G330" s="80">
        <f>G331+G332+G333</f>
        <v>0</v>
      </c>
      <c r="H330" s="77"/>
      <c r="I330" s="77">
        <f>'070202'!I43</f>
        <v>0</v>
      </c>
      <c r="J330" s="77">
        <f>'070202'!J43</f>
        <v>0</v>
      </c>
      <c r="K330" s="77">
        <f t="shared" si="150"/>
        <v>0</v>
      </c>
      <c r="L330" s="80">
        <f>SUM(L331:L333)</f>
        <v>0</v>
      </c>
      <c r="M330" s="80">
        <f>SUM(M331:M333)</f>
        <v>0</v>
      </c>
      <c r="N330" s="78">
        <f t="shared" si="151"/>
        <v>0</v>
      </c>
      <c r="O330" s="80">
        <f>SUM(O331:O333)</f>
        <v>0</v>
      </c>
      <c r="P330" s="80">
        <f>SUM(P331:P333)</f>
        <v>0</v>
      </c>
      <c r="Q330" s="78">
        <f t="shared" si="152"/>
        <v>0</v>
      </c>
    </row>
    <row r="331" spans="2:17" ht="19.5">
      <c r="B331" s="64">
        <v>2710</v>
      </c>
      <c r="C331" s="68" t="s">
        <v>36</v>
      </c>
      <c r="D331" s="77"/>
      <c r="E331" s="77"/>
      <c r="F331" s="83">
        <f t="shared" si="153"/>
        <v>0</v>
      </c>
      <c r="G331" s="77">
        <f>H331+I331</f>
        <v>0</v>
      </c>
      <c r="H331" s="77"/>
      <c r="I331" s="77">
        <f>'070202'!I44</f>
        <v>0</v>
      </c>
      <c r="J331" s="77">
        <f>'070202'!J44</f>
        <v>0</v>
      </c>
      <c r="K331" s="77">
        <f t="shared" si="150"/>
        <v>0</v>
      </c>
      <c r="L331" s="81"/>
      <c r="M331" s="81"/>
      <c r="N331" s="78">
        <f t="shared" si="151"/>
        <v>0</v>
      </c>
      <c r="O331" s="81"/>
      <c r="P331" s="81"/>
      <c r="Q331" s="78">
        <f t="shared" si="152"/>
        <v>0</v>
      </c>
    </row>
    <row r="332" spans="2:17" ht="19.5">
      <c r="B332" s="64">
        <v>2720</v>
      </c>
      <c r="C332" s="68" t="s">
        <v>37</v>
      </c>
      <c r="D332" s="77"/>
      <c r="E332" s="77"/>
      <c r="F332" s="83">
        <f t="shared" si="153"/>
        <v>0</v>
      </c>
      <c r="G332" s="77">
        <f>H332+I332</f>
        <v>0</v>
      </c>
      <c r="H332" s="77"/>
      <c r="I332" s="77">
        <f>'070202'!I45</f>
        <v>0</v>
      </c>
      <c r="J332" s="77">
        <f>'070202'!J45</f>
        <v>0</v>
      </c>
      <c r="K332" s="77">
        <f t="shared" si="150"/>
        <v>0</v>
      </c>
      <c r="L332" s="86"/>
      <c r="M332" s="86"/>
      <c r="N332" s="78">
        <f t="shared" si="151"/>
        <v>0</v>
      </c>
      <c r="O332" s="86"/>
      <c r="P332" s="86"/>
      <c r="Q332" s="78">
        <f t="shared" si="152"/>
        <v>0</v>
      </c>
    </row>
    <row r="333" spans="2:17" ht="19.5">
      <c r="B333" s="64">
        <v>2730</v>
      </c>
      <c r="C333" s="68" t="s">
        <v>38</v>
      </c>
      <c r="D333" s="77"/>
      <c r="E333" s="77"/>
      <c r="F333" s="83">
        <f t="shared" si="153"/>
        <v>0</v>
      </c>
      <c r="G333" s="77">
        <f>H333+I333</f>
        <v>0</v>
      </c>
      <c r="H333" s="77"/>
      <c r="I333" s="77">
        <f>'070202'!I46</f>
        <v>0</v>
      </c>
      <c r="J333" s="77">
        <f>'070202'!J46</f>
        <v>0</v>
      </c>
      <c r="K333" s="77">
        <f t="shared" si="150"/>
        <v>0</v>
      </c>
      <c r="L333" s="77">
        <f>ROUND(G333*1.055,3)</f>
        <v>0</v>
      </c>
      <c r="M333" s="77">
        <f>ROUND(J333*1.055,3)</f>
        <v>0</v>
      </c>
      <c r="N333" s="78">
        <f t="shared" si="151"/>
        <v>0</v>
      </c>
      <c r="O333" s="77">
        <f>ROUND(L333*1.052,3)</f>
        <v>0</v>
      </c>
      <c r="P333" s="77">
        <f>ROUND(M333*1.052,3)</f>
        <v>0</v>
      </c>
      <c r="Q333" s="78">
        <f t="shared" si="152"/>
        <v>0</v>
      </c>
    </row>
    <row r="334" spans="1:17" s="69" customFormat="1" ht="19.5">
      <c r="A334" s="15"/>
      <c r="B334" s="67">
        <v>2800</v>
      </c>
      <c r="C334" s="65" t="s">
        <v>39</v>
      </c>
      <c r="D334" s="80"/>
      <c r="E334" s="77">
        <f>'070202'!F47</f>
        <v>0.499</v>
      </c>
      <c r="F334" s="83">
        <f t="shared" si="153"/>
        <v>0.499</v>
      </c>
      <c r="G334" s="77">
        <f>H334+I334</f>
        <v>0.559</v>
      </c>
      <c r="H334" s="77"/>
      <c r="I334" s="77">
        <f>'070202'!I47</f>
        <v>0.559</v>
      </c>
      <c r="J334" s="77">
        <f>'070202'!J47</f>
        <v>0</v>
      </c>
      <c r="K334" s="77">
        <f t="shared" si="150"/>
        <v>0.559</v>
      </c>
      <c r="L334" s="77">
        <f>ROUND(G334*1.055,3)</f>
        <v>0.59</v>
      </c>
      <c r="M334" s="77">
        <f>ROUND(J334*1.055,3)</f>
        <v>0</v>
      </c>
      <c r="N334" s="78">
        <f t="shared" si="151"/>
        <v>0.59</v>
      </c>
      <c r="O334" s="77">
        <f>ROUND(L334*1.052,3)</f>
        <v>0.621</v>
      </c>
      <c r="P334" s="77">
        <f>ROUND(M334*1.052,3)</f>
        <v>0</v>
      </c>
      <c r="Q334" s="78">
        <f t="shared" si="152"/>
        <v>0.621</v>
      </c>
    </row>
    <row r="335" spans="2:17" ht="19.5">
      <c r="B335" s="67">
        <v>2900</v>
      </c>
      <c r="C335" s="65" t="s">
        <v>40</v>
      </c>
      <c r="D335" s="80"/>
      <c r="E335" s="80"/>
      <c r="F335" s="83">
        <f t="shared" si="153"/>
        <v>0</v>
      </c>
      <c r="G335" s="77">
        <f>H335+I335</f>
        <v>0</v>
      </c>
      <c r="H335" s="81">
        <f>H336+H350</f>
        <v>0</v>
      </c>
      <c r="I335" s="77">
        <f>'070202'!I48</f>
        <v>0</v>
      </c>
      <c r="J335" s="77">
        <f>'070202'!J48</f>
        <v>0</v>
      </c>
      <c r="K335" s="77">
        <f t="shared" si="150"/>
        <v>0</v>
      </c>
      <c r="L335" s="86"/>
      <c r="M335" s="86"/>
      <c r="N335" s="78">
        <f t="shared" si="151"/>
        <v>0</v>
      </c>
      <c r="O335" s="86"/>
      <c r="P335" s="86"/>
      <c r="Q335" s="78">
        <f t="shared" si="152"/>
        <v>0</v>
      </c>
    </row>
    <row r="336" spans="2:17" ht="19.5">
      <c r="B336" s="67">
        <v>3000</v>
      </c>
      <c r="C336" s="65" t="s">
        <v>41</v>
      </c>
      <c r="D336" s="81">
        <f>D337+D351</f>
        <v>0</v>
      </c>
      <c r="E336" s="81">
        <f>E337+E351</f>
        <v>0</v>
      </c>
      <c r="F336" s="83">
        <f t="shared" si="153"/>
        <v>0</v>
      </c>
      <c r="G336" s="81">
        <f>G337+G351</f>
        <v>0</v>
      </c>
      <c r="H336" s="77">
        <f>H337+H338+H341+H344+H348+H349</f>
        <v>0</v>
      </c>
      <c r="I336" s="77">
        <f>'070202'!I49</f>
        <v>0</v>
      </c>
      <c r="J336" s="77">
        <f>'070202'!J49</f>
        <v>0</v>
      </c>
      <c r="K336" s="77">
        <f t="shared" si="150"/>
        <v>0</v>
      </c>
      <c r="L336" s="77">
        <f>L337+L351</f>
        <v>0</v>
      </c>
      <c r="M336" s="77">
        <f>M337+M351</f>
        <v>0</v>
      </c>
      <c r="N336" s="78">
        <f t="shared" si="151"/>
        <v>0</v>
      </c>
      <c r="O336" s="77">
        <f>O337+O351</f>
        <v>0</v>
      </c>
      <c r="P336" s="77">
        <f>P337+P351</f>
        <v>0</v>
      </c>
      <c r="Q336" s="78">
        <f t="shared" si="152"/>
        <v>0</v>
      </c>
    </row>
    <row r="337" spans="2:17" ht="19.5">
      <c r="B337" s="64">
        <v>3100</v>
      </c>
      <c r="C337" s="68" t="s">
        <v>42</v>
      </c>
      <c r="D337" s="77">
        <f>D338+D339+D342+D345+D349+D350</f>
        <v>0</v>
      </c>
      <c r="E337" s="77">
        <f>E338+E339+E342+E345+E349+E350</f>
        <v>0</v>
      </c>
      <c r="F337" s="83">
        <f t="shared" si="153"/>
        <v>0</v>
      </c>
      <c r="G337" s="77">
        <f>G338+G339+G342+G345+G349+G350</f>
        <v>0</v>
      </c>
      <c r="H337" s="77"/>
      <c r="I337" s="77">
        <f>'070202'!I50</f>
        <v>0</v>
      </c>
      <c r="J337" s="77">
        <f>'070202'!J50</f>
        <v>0</v>
      </c>
      <c r="K337" s="77">
        <f t="shared" si="150"/>
        <v>0</v>
      </c>
      <c r="L337" s="86">
        <f>SUM(L338:L350)</f>
        <v>0</v>
      </c>
      <c r="M337" s="86">
        <f>SUM(M338:M350)</f>
        <v>0</v>
      </c>
      <c r="N337" s="78">
        <f t="shared" si="151"/>
        <v>0</v>
      </c>
      <c r="O337" s="86">
        <f>SUM(O338:O350)</f>
        <v>0</v>
      </c>
      <c r="P337" s="86">
        <f>SUM(P338:P350)</f>
        <v>0</v>
      </c>
      <c r="Q337" s="78">
        <f t="shared" si="152"/>
        <v>0</v>
      </c>
    </row>
    <row r="338" spans="2:17" ht="30" hidden="1">
      <c r="B338" s="64">
        <v>3110</v>
      </c>
      <c r="C338" s="68" t="s">
        <v>43</v>
      </c>
      <c r="D338" s="77"/>
      <c r="E338" s="77"/>
      <c r="F338" s="83">
        <f t="shared" si="153"/>
        <v>0</v>
      </c>
      <c r="G338" s="77">
        <f aca="true" t="shared" si="159" ref="G338:G351">H338+I338</f>
        <v>0</v>
      </c>
      <c r="H338" s="77"/>
      <c r="I338" s="77">
        <f>'070202'!I51</f>
        <v>0</v>
      </c>
      <c r="J338" s="77">
        <f>'070202'!J51</f>
        <v>0</v>
      </c>
      <c r="K338" s="77">
        <f t="shared" si="150"/>
        <v>0</v>
      </c>
      <c r="L338" s="77">
        <f>ROUND(I338*1.055,3)</f>
        <v>0</v>
      </c>
      <c r="M338" s="77">
        <f>ROUND(J338*1.055,3)</f>
        <v>0</v>
      </c>
      <c r="N338" s="78">
        <f t="shared" si="151"/>
        <v>0</v>
      </c>
      <c r="O338" s="77">
        <f>ROUND(L338*1.052,3)</f>
        <v>0</v>
      </c>
      <c r="P338" s="77">
        <f>ROUND(M338*1.052,3)</f>
        <v>0</v>
      </c>
      <c r="Q338" s="78">
        <f t="shared" si="152"/>
        <v>0</v>
      </c>
    </row>
    <row r="339" spans="2:17" ht="19.5" hidden="1">
      <c r="B339" s="64">
        <v>3120</v>
      </c>
      <c r="C339" s="68" t="s">
        <v>44</v>
      </c>
      <c r="D339" s="77">
        <f>D340+D341</f>
        <v>0</v>
      </c>
      <c r="E339" s="77">
        <f>E340+E341</f>
        <v>0</v>
      </c>
      <c r="F339" s="83">
        <f aca="true" t="shared" si="160" ref="F339:F355">D339+E339</f>
        <v>0</v>
      </c>
      <c r="G339" s="77">
        <f t="shared" si="159"/>
        <v>0</v>
      </c>
      <c r="H339" s="77"/>
      <c r="I339" s="77">
        <f>'070202'!I52</f>
        <v>0</v>
      </c>
      <c r="J339" s="77">
        <f>'070202'!J52</f>
        <v>0</v>
      </c>
      <c r="K339" s="77">
        <f t="shared" si="150"/>
        <v>0</v>
      </c>
      <c r="L339" s="77"/>
      <c r="M339" s="77"/>
      <c r="N339" s="78">
        <f t="shared" si="151"/>
        <v>0</v>
      </c>
      <c r="O339" s="77"/>
      <c r="P339" s="77"/>
      <c r="Q339" s="78">
        <f t="shared" si="152"/>
        <v>0</v>
      </c>
    </row>
    <row r="340" spans="2:17" ht="30" hidden="1">
      <c r="B340" s="64">
        <v>3121</v>
      </c>
      <c r="C340" s="68" t="s">
        <v>45</v>
      </c>
      <c r="D340" s="77"/>
      <c r="E340" s="77"/>
      <c r="F340" s="83">
        <f t="shared" si="160"/>
        <v>0</v>
      </c>
      <c r="G340" s="77">
        <f t="shared" si="159"/>
        <v>0</v>
      </c>
      <c r="H340" s="77"/>
      <c r="I340" s="77">
        <f>'070202'!I53</f>
        <v>0</v>
      </c>
      <c r="J340" s="77">
        <f>'070202'!J53</f>
        <v>0</v>
      </c>
      <c r="K340" s="77">
        <f t="shared" si="150"/>
        <v>0</v>
      </c>
      <c r="L340" s="77"/>
      <c r="M340" s="77"/>
      <c r="N340" s="78">
        <f t="shared" si="151"/>
        <v>0</v>
      </c>
      <c r="O340" s="77"/>
      <c r="P340" s="77"/>
      <c r="Q340" s="78">
        <f t="shared" si="152"/>
        <v>0</v>
      </c>
    </row>
    <row r="341" spans="2:17" ht="30" hidden="1">
      <c r="B341" s="64">
        <v>3122</v>
      </c>
      <c r="C341" s="68" t="s">
        <v>46</v>
      </c>
      <c r="D341" s="77"/>
      <c r="E341" s="77"/>
      <c r="F341" s="83">
        <f t="shared" si="160"/>
        <v>0</v>
      </c>
      <c r="G341" s="77">
        <f t="shared" si="159"/>
        <v>0</v>
      </c>
      <c r="H341" s="77"/>
      <c r="I341" s="77">
        <f>'070202'!I54</f>
        <v>0</v>
      </c>
      <c r="J341" s="77">
        <f>'070202'!J54</f>
        <v>0</v>
      </c>
      <c r="K341" s="77">
        <f t="shared" si="150"/>
        <v>0</v>
      </c>
      <c r="L341" s="77"/>
      <c r="M341" s="77"/>
      <c r="N341" s="78">
        <f t="shared" si="151"/>
        <v>0</v>
      </c>
      <c r="O341" s="77"/>
      <c r="P341" s="77"/>
      <c r="Q341" s="78">
        <f t="shared" si="152"/>
        <v>0</v>
      </c>
    </row>
    <row r="342" spans="2:17" ht="19.5" hidden="1">
      <c r="B342" s="64">
        <v>3130</v>
      </c>
      <c r="C342" s="68" t="s">
        <v>47</v>
      </c>
      <c r="D342" s="77">
        <f>D343+D344</f>
        <v>0</v>
      </c>
      <c r="E342" s="77">
        <f>E343+E344</f>
        <v>0</v>
      </c>
      <c r="F342" s="83">
        <f t="shared" si="160"/>
        <v>0</v>
      </c>
      <c r="G342" s="77">
        <f t="shared" si="159"/>
        <v>0</v>
      </c>
      <c r="H342" s="77"/>
      <c r="I342" s="77">
        <f>'070202'!I55</f>
        <v>0</v>
      </c>
      <c r="J342" s="77">
        <f>'070202'!J55</f>
        <v>0</v>
      </c>
      <c r="K342" s="77">
        <f t="shared" si="150"/>
        <v>0</v>
      </c>
      <c r="L342" s="77"/>
      <c r="M342" s="77"/>
      <c r="N342" s="78">
        <f t="shared" si="151"/>
        <v>0</v>
      </c>
      <c r="O342" s="77"/>
      <c r="P342" s="77"/>
      <c r="Q342" s="78">
        <f t="shared" si="152"/>
        <v>0</v>
      </c>
    </row>
    <row r="343" spans="2:17" ht="30" hidden="1">
      <c r="B343" s="64">
        <v>3131</v>
      </c>
      <c r="C343" s="68" t="s">
        <v>48</v>
      </c>
      <c r="D343" s="77"/>
      <c r="E343" s="77"/>
      <c r="F343" s="83">
        <f t="shared" si="160"/>
        <v>0</v>
      </c>
      <c r="G343" s="77">
        <f t="shared" si="159"/>
        <v>0</v>
      </c>
      <c r="H343" s="77"/>
      <c r="I343" s="77">
        <f>'070202'!I56</f>
        <v>0</v>
      </c>
      <c r="J343" s="77">
        <f>'070202'!J56</f>
        <v>0</v>
      </c>
      <c r="K343" s="77">
        <f t="shared" si="150"/>
        <v>0</v>
      </c>
      <c r="L343" s="77"/>
      <c r="M343" s="77"/>
      <c r="N343" s="78">
        <f t="shared" si="151"/>
        <v>0</v>
      </c>
      <c r="O343" s="77"/>
      <c r="P343" s="77"/>
      <c r="Q343" s="78">
        <f t="shared" si="152"/>
        <v>0</v>
      </c>
    </row>
    <row r="344" spans="2:17" ht="19.5" hidden="1">
      <c r="B344" s="64">
        <v>3132</v>
      </c>
      <c r="C344" s="68" t="s">
        <v>49</v>
      </c>
      <c r="D344" s="77"/>
      <c r="E344" s="77"/>
      <c r="F344" s="83">
        <f t="shared" si="160"/>
        <v>0</v>
      </c>
      <c r="G344" s="77">
        <f t="shared" si="159"/>
        <v>0</v>
      </c>
      <c r="H344" s="77">
        <f>H345+H346+H347</f>
        <v>0</v>
      </c>
      <c r="I344" s="77">
        <f>'070202'!I57</f>
        <v>0</v>
      </c>
      <c r="J344" s="77">
        <f>'070202'!J57</f>
        <v>0</v>
      </c>
      <c r="K344" s="77">
        <f t="shared" si="150"/>
        <v>0</v>
      </c>
      <c r="L344" s="77">
        <f>ROUND(I344*1.055,3)</f>
        <v>0</v>
      </c>
      <c r="M344" s="77">
        <f>ROUND(J344*1.055,3)</f>
        <v>0</v>
      </c>
      <c r="N344" s="78">
        <f t="shared" si="151"/>
        <v>0</v>
      </c>
      <c r="O344" s="77">
        <f>ROUND(L344*1.052,3)</f>
        <v>0</v>
      </c>
      <c r="P344" s="77">
        <f>ROUND(M344*1.052,3)</f>
        <v>0</v>
      </c>
      <c r="Q344" s="78">
        <f t="shared" si="152"/>
        <v>0</v>
      </c>
    </row>
    <row r="345" spans="2:17" ht="19.5" hidden="1">
      <c r="B345" s="64">
        <v>3140</v>
      </c>
      <c r="C345" s="68" t="s">
        <v>50</v>
      </c>
      <c r="D345" s="77">
        <f>D346+D347+D348</f>
        <v>0</v>
      </c>
      <c r="E345" s="77">
        <f>E346+E347+E348</f>
        <v>0</v>
      </c>
      <c r="F345" s="83">
        <f t="shared" si="160"/>
        <v>0</v>
      </c>
      <c r="G345" s="77">
        <f t="shared" si="159"/>
        <v>0</v>
      </c>
      <c r="H345" s="77"/>
      <c r="I345" s="77">
        <f>'070202'!I58</f>
        <v>0</v>
      </c>
      <c r="J345" s="77">
        <f>'070202'!J58</f>
        <v>0</v>
      </c>
      <c r="K345" s="77">
        <f t="shared" si="150"/>
        <v>0</v>
      </c>
      <c r="L345" s="81"/>
      <c r="M345" s="81"/>
      <c r="N345" s="78">
        <f t="shared" si="151"/>
        <v>0</v>
      </c>
      <c r="O345" s="81"/>
      <c r="P345" s="81"/>
      <c r="Q345" s="78">
        <f t="shared" si="152"/>
        <v>0</v>
      </c>
    </row>
    <row r="346" spans="2:17" ht="30" hidden="1">
      <c r="B346" s="64">
        <v>3141</v>
      </c>
      <c r="C346" s="68" t="s">
        <v>51</v>
      </c>
      <c r="D346" s="77"/>
      <c r="E346" s="77"/>
      <c r="F346" s="83">
        <f t="shared" si="160"/>
        <v>0</v>
      </c>
      <c r="G346" s="77">
        <f t="shared" si="159"/>
        <v>0</v>
      </c>
      <c r="H346" s="77"/>
      <c r="I346" s="77">
        <f>'070202'!I59</f>
        <v>0</v>
      </c>
      <c r="J346" s="77">
        <f>'070202'!J59</f>
        <v>0</v>
      </c>
      <c r="K346" s="77">
        <f t="shared" si="150"/>
        <v>0</v>
      </c>
      <c r="L346" s="81"/>
      <c r="M346" s="81"/>
      <c r="N346" s="78">
        <f t="shared" si="151"/>
        <v>0</v>
      </c>
      <c r="O346" s="81"/>
      <c r="P346" s="81"/>
      <c r="Q346" s="78">
        <f t="shared" si="152"/>
        <v>0</v>
      </c>
    </row>
    <row r="347" spans="2:17" ht="30" hidden="1">
      <c r="B347" s="64">
        <v>3142</v>
      </c>
      <c r="C347" s="68" t="s">
        <v>52</v>
      </c>
      <c r="D347" s="77"/>
      <c r="E347" s="77"/>
      <c r="F347" s="83">
        <f t="shared" si="160"/>
        <v>0</v>
      </c>
      <c r="G347" s="77">
        <f t="shared" si="159"/>
        <v>0</v>
      </c>
      <c r="H347" s="77"/>
      <c r="I347" s="77">
        <f>'070202'!I60</f>
        <v>0</v>
      </c>
      <c r="J347" s="77">
        <f>'070202'!J60</f>
        <v>0</v>
      </c>
      <c r="K347" s="77">
        <f t="shared" si="150"/>
        <v>0</v>
      </c>
      <c r="L347" s="81"/>
      <c r="M347" s="81"/>
      <c r="N347" s="78">
        <f t="shared" si="151"/>
        <v>0</v>
      </c>
      <c r="O347" s="81"/>
      <c r="P347" s="81"/>
      <c r="Q347" s="78">
        <f t="shared" si="152"/>
        <v>0</v>
      </c>
    </row>
    <row r="348" spans="2:17" ht="30" hidden="1">
      <c r="B348" s="64">
        <v>3143</v>
      </c>
      <c r="C348" s="68" t="s">
        <v>53</v>
      </c>
      <c r="D348" s="77"/>
      <c r="E348" s="77"/>
      <c r="F348" s="83">
        <f t="shared" si="160"/>
        <v>0</v>
      </c>
      <c r="G348" s="77">
        <f t="shared" si="159"/>
        <v>0</v>
      </c>
      <c r="H348" s="77"/>
      <c r="I348" s="77">
        <f>'070202'!I61</f>
        <v>0</v>
      </c>
      <c r="J348" s="77">
        <f>'070202'!J61</f>
        <v>0</v>
      </c>
      <c r="K348" s="77">
        <f t="shared" si="150"/>
        <v>0</v>
      </c>
      <c r="L348" s="77"/>
      <c r="M348" s="77"/>
      <c r="N348" s="78">
        <f t="shared" si="151"/>
        <v>0</v>
      </c>
      <c r="O348" s="77"/>
      <c r="P348" s="77"/>
      <c r="Q348" s="78">
        <f t="shared" si="152"/>
        <v>0</v>
      </c>
    </row>
    <row r="349" spans="2:17" ht="19.5" hidden="1">
      <c r="B349" s="64">
        <v>3150</v>
      </c>
      <c r="C349" s="68" t="s">
        <v>54</v>
      </c>
      <c r="D349" s="77"/>
      <c r="E349" s="77"/>
      <c r="F349" s="83">
        <f t="shared" si="160"/>
        <v>0</v>
      </c>
      <c r="G349" s="77">
        <f t="shared" si="159"/>
        <v>0</v>
      </c>
      <c r="H349" s="77"/>
      <c r="I349" s="77">
        <f>'070202'!I62</f>
        <v>0</v>
      </c>
      <c r="J349" s="77">
        <f>'070202'!J62</f>
        <v>0</v>
      </c>
      <c r="K349" s="77">
        <f t="shared" si="150"/>
        <v>0</v>
      </c>
      <c r="L349" s="80"/>
      <c r="M349" s="80"/>
      <c r="N349" s="78">
        <f t="shared" si="151"/>
        <v>0</v>
      </c>
      <c r="O349" s="80"/>
      <c r="P349" s="80"/>
      <c r="Q349" s="78">
        <f t="shared" si="152"/>
        <v>0</v>
      </c>
    </row>
    <row r="350" spans="2:17" ht="30" hidden="1">
      <c r="B350" s="64">
        <v>3160</v>
      </c>
      <c r="C350" s="68" t="s">
        <v>55</v>
      </c>
      <c r="D350" s="77"/>
      <c r="E350" s="77"/>
      <c r="F350" s="83">
        <f t="shared" si="160"/>
        <v>0</v>
      </c>
      <c r="G350" s="77">
        <f t="shared" si="159"/>
        <v>0</v>
      </c>
      <c r="H350" s="77">
        <f>H351+H352+H353+H354</f>
        <v>0</v>
      </c>
      <c r="I350" s="77">
        <f>'070202'!I63</f>
        <v>0</v>
      </c>
      <c r="J350" s="77">
        <f>'070202'!J63</f>
        <v>0</v>
      </c>
      <c r="K350" s="77">
        <f t="shared" si="150"/>
        <v>0</v>
      </c>
      <c r="L350" s="77"/>
      <c r="M350" s="77"/>
      <c r="N350" s="78">
        <f t="shared" si="151"/>
        <v>0</v>
      </c>
      <c r="O350" s="77"/>
      <c r="P350" s="77"/>
      <c r="Q350" s="78">
        <f t="shared" si="152"/>
        <v>0</v>
      </c>
    </row>
    <row r="351" spans="2:17" ht="19.5" hidden="1">
      <c r="B351" s="64">
        <v>3200</v>
      </c>
      <c r="C351" s="68" t="s">
        <v>56</v>
      </c>
      <c r="D351" s="77">
        <f>D352+D353+D354+D355</f>
        <v>0</v>
      </c>
      <c r="E351" s="77">
        <f>E352+E353+E354+E355</f>
        <v>0</v>
      </c>
      <c r="F351" s="83">
        <f t="shared" si="160"/>
        <v>0</v>
      </c>
      <c r="G351" s="77">
        <f t="shared" si="159"/>
        <v>0</v>
      </c>
      <c r="H351" s="77"/>
      <c r="I351" s="77">
        <f>'070202'!I64</f>
        <v>0</v>
      </c>
      <c r="J351" s="77">
        <f>'070202'!J64</f>
        <v>0</v>
      </c>
      <c r="K351" s="77">
        <f t="shared" si="150"/>
        <v>0</v>
      </c>
      <c r="L351" s="77">
        <f>SUM(L352:L355)</f>
        <v>0</v>
      </c>
      <c r="M351" s="77">
        <f>SUM(M352:M355)</f>
        <v>0</v>
      </c>
      <c r="N351" s="78">
        <f t="shared" si="151"/>
        <v>0</v>
      </c>
      <c r="O351" s="77">
        <f>SUM(O352:O355)</f>
        <v>0</v>
      </c>
      <c r="P351" s="77">
        <f>SUM(P352:P355)</f>
        <v>0</v>
      </c>
      <c r="Q351" s="78">
        <f t="shared" si="152"/>
        <v>0</v>
      </c>
    </row>
    <row r="352" spans="2:17" ht="30" hidden="1">
      <c r="B352" s="64">
        <v>3210</v>
      </c>
      <c r="C352" s="68" t="s">
        <v>57</v>
      </c>
      <c r="D352" s="77"/>
      <c r="E352" s="77"/>
      <c r="F352" s="83">
        <f t="shared" si="160"/>
        <v>0</v>
      </c>
      <c r="G352" s="77"/>
      <c r="H352" s="77"/>
      <c r="I352" s="77">
        <f>'070202'!I65</f>
        <v>0</v>
      </c>
      <c r="J352" s="77">
        <f>'070202'!J65</f>
        <v>0</v>
      </c>
      <c r="K352" s="77">
        <f t="shared" si="150"/>
        <v>0</v>
      </c>
      <c r="L352" s="77"/>
      <c r="M352" s="77"/>
      <c r="N352" s="78">
        <f t="shared" si="151"/>
        <v>0</v>
      </c>
      <c r="O352" s="77"/>
      <c r="P352" s="77"/>
      <c r="Q352" s="78">
        <f t="shared" si="152"/>
        <v>0</v>
      </c>
    </row>
    <row r="353" spans="2:17" ht="30" hidden="1">
      <c r="B353" s="64">
        <v>3220</v>
      </c>
      <c r="C353" s="68" t="s">
        <v>58</v>
      </c>
      <c r="D353" s="77"/>
      <c r="E353" s="77"/>
      <c r="F353" s="83">
        <f t="shared" si="160"/>
        <v>0</v>
      </c>
      <c r="G353" s="77"/>
      <c r="H353" s="77"/>
      <c r="I353" s="77">
        <f>'070202'!I66</f>
        <v>0</v>
      </c>
      <c r="J353" s="77">
        <f>'070202'!J66</f>
        <v>0</v>
      </c>
      <c r="K353" s="77">
        <f t="shared" si="150"/>
        <v>0</v>
      </c>
      <c r="L353" s="77"/>
      <c r="M353" s="77"/>
      <c r="N353" s="78">
        <f t="shared" si="151"/>
        <v>0</v>
      </c>
      <c r="O353" s="77"/>
      <c r="P353" s="77"/>
      <c r="Q353" s="78">
        <f t="shared" si="152"/>
        <v>0</v>
      </c>
    </row>
    <row r="354" spans="2:17" ht="45">
      <c r="B354" s="64">
        <v>3230</v>
      </c>
      <c r="C354" s="68" t="s">
        <v>59</v>
      </c>
      <c r="D354" s="77"/>
      <c r="E354" s="77"/>
      <c r="F354" s="83">
        <f t="shared" si="160"/>
        <v>0</v>
      </c>
      <c r="G354" s="77"/>
      <c r="H354" s="77"/>
      <c r="I354" s="77">
        <f>'070202'!I67</f>
        <v>0</v>
      </c>
      <c r="J354" s="77">
        <f>'070202'!J67</f>
        <v>0</v>
      </c>
      <c r="K354" s="77">
        <f t="shared" si="150"/>
        <v>0</v>
      </c>
      <c r="L354" s="77"/>
      <c r="M354" s="77"/>
      <c r="N354" s="78">
        <f t="shared" si="151"/>
        <v>0</v>
      </c>
      <c r="O354" s="77"/>
      <c r="P354" s="77"/>
      <c r="Q354" s="78">
        <f t="shared" si="152"/>
        <v>0</v>
      </c>
    </row>
    <row r="355" spans="2:17" ht="19.5">
      <c r="B355" s="64">
        <v>3240</v>
      </c>
      <c r="C355" s="68" t="s">
        <v>60</v>
      </c>
      <c r="D355" s="77"/>
      <c r="E355" s="77"/>
      <c r="F355" s="83">
        <f t="shared" si="160"/>
        <v>0</v>
      </c>
      <c r="G355" s="77"/>
      <c r="H355" s="77"/>
      <c r="I355" s="77">
        <f>'070202'!I68</f>
        <v>0</v>
      </c>
      <c r="J355" s="77">
        <f>'070202'!J68</f>
        <v>0</v>
      </c>
      <c r="K355" s="77">
        <f t="shared" si="150"/>
        <v>0</v>
      </c>
      <c r="L355" s="77"/>
      <c r="M355" s="77"/>
      <c r="N355" s="78">
        <f t="shared" si="151"/>
        <v>0</v>
      </c>
      <c r="O355" s="77"/>
      <c r="P355" s="77"/>
      <c r="Q355" s="78">
        <f t="shared" si="152"/>
        <v>0</v>
      </c>
    </row>
    <row r="356" spans="2:17" s="71" customFormat="1" ht="15.75">
      <c r="B356" s="74" t="s">
        <v>96</v>
      </c>
      <c r="C356" s="75" t="s">
        <v>97</v>
      </c>
      <c r="D356" s="82"/>
      <c r="E356" s="82"/>
      <c r="F356" s="82"/>
      <c r="G356" s="82"/>
      <c r="H356" s="82"/>
      <c r="I356" s="82">
        <f>'070401'!I12</f>
        <v>4965.813</v>
      </c>
      <c r="J356" s="82">
        <f>'070401'!J12</f>
        <v>155</v>
      </c>
      <c r="K356" s="82"/>
      <c r="L356" s="82">
        <f>'070401'!L12</f>
        <v>5502.007999999999</v>
      </c>
      <c r="M356" s="82">
        <f>'070401'!M12</f>
        <v>163.525</v>
      </c>
      <c r="N356" s="82">
        <f>'070401'!N12</f>
        <v>5665.5329999999985</v>
      </c>
      <c r="O356" s="82">
        <f>'070401'!O12</f>
        <v>5976.373</v>
      </c>
      <c r="P356" s="82">
        <f>'070401'!P12</f>
        <v>172.028</v>
      </c>
      <c r="Q356" s="82">
        <f>'070401'!Q12</f>
        <v>6148.401</v>
      </c>
    </row>
    <row r="357" spans="2:17" ht="19.5">
      <c r="B357" s="67"/>
      <c r="C357" s="66" t="s">
        <v>5</v>
      </c>
      <c r="D357" s="83">
        <f>D358+D393</f>
        <v>0</v>
      </c>
      <c r="E357" s="83">
        <f>E358+E393</f>
        <v>3720.5249999999996</v>
      </c>
      <c r="F357" s="83">
        <f aca="true" t="shared" si="161" ref="F357:F388">D357+E357</f>
        <v>3720.5249999999996</v>
      </c>
      <c r="G357" s="83">
        <f aca="true" t="shared" si="162" ref="G357:L357">G358+G393</f>
        <v>4965.813</v>
      </c>
      <c r="H357" s="83">
        <f t="shared" si="162"/>
        <v>0</v>
      </c>
      <c r="I357" s="83">
        <f t="shared" si="162"/>
        <v>4965.813</v>
      </c>
      <c r="J357" s="83">
        <f t="shared" si="162"/>
        <v>155</v>
      </c>
      <c r="K357" s="84">
        <f>G357+J357</f>
        <v>5120.813</v>
      </c>
      <c r="L357" s="83">
        <f t="shared" si="162"/>
        <v>5502.007999999999</v>
      </c>
      <c r="M357" s="83">
        <f>M358+M393</f>
        <v>163.525</v>
      </c>
      <c r="N357" s="83">
        <f>N358+N393</f>
        <v>5665.5329999999985</v>
      </c>
      <c r="O357" s="83">
        <f>O358+O393</f>
        <v>5976.373</v>
      </c>
      <c r="P357" s="83">
        <f>P358+P393</f>
        <v>172.028</v>
      </c>
      <c r="Q357" s="83">
        <f>Q358+Q393</f>
        <v>6148.401</v>
      </c>
    </row>
    <row r="358" spans="2:17" ht="19.5">
      <c r="B358" s="67">
        <v>2000</v>
      </c>
      <c r="C358" s="65" t="s">
        <v>6</v>
      </c>
      <c r="D358" s="80">
        <f>D359+D364+D380+D383+D387+D391+D392</f>
        <v>0</v>
      </c>
      <c r="E358" s="80">
        <f>E359+E364+E380+E383+E387+E391+E392</f>
        <v>3720.5249999999996</v>
      </c>
      <c r="F358" s="83">
        <f t="shared" si="161"/>
        <v>3720.5249999999996</v>
      </c>
      <c r="G358" s="80">
        <f>G359+G364+G380+G383+G387+G391+G392</f>
        <v>4965.813</v>
      </c>
      <c r="H358" s="80">
        <f>H359+H362</f>
        <v>0</v>
      </c>
      <c r="I358" s="80">
        <f>I359+I364+I380+I383+I387+I391+I392</f>
        <v>4965.813</v>
      </c>
      <c r="J358" s="80">
        <f>'070401'!J14</f>
        <v>0</v>
      </c>
      <c r="K358" s="77">
        <f>J358+G358</f>
        <v>4965.813</v>
      </c>
      <c r="L358" s="77">
        <f>'070401'!L14</f>
        <v>5502.007999999999</v>
      </c>
      <c r="M358" s="77">
        <f>'070401'!M14</f>
        <v>0</v>
      </c>
      <c r="N358" s="77">
        <f>'070401'!N14</f>
        <v>5502.007999999999</v>
      </c>
      <c r="O358" s="77">
        <f>'070401'!O14</f>
        <v>5976.373</v>
      </c>
      <c r="P358" s="77">
        <f>'070401'!P14</f>
        <v>0</v>
      </c>
      <c r="Q358" s="77">
        <f>'070401'!Q14</f>
        <v>5976.373</v>
      </c>
    </row>
    <row r="359" spans="2:17" ht="30">
      <c r="B359" s="67">
        <v>2100</v>
      </c>
      <c r="C359" s="65" t="s">
        <v>7</v>
      </c>
      <c r="D359" s="80">
        <f>D360+D363</f>
        <v>0</v>
      </c>
      <c r="E359" s="80">
        <f>E360+E363</f>
        <v>3348.7819999999997</v>
      </c>
      <c r="F359" s="83">
        <f t="shared" si="161"/>
        <v>3348.7819999999997</v>
      </c>
      <c r="G359" s="80">
        <f>G360+G363</f>
        <v>4309.921</v>
      </c>
      <c r="H359" s="77"/>
      <c r="I359" s="80">
        <f>I360+I363</f>
        <v>4309.921</v>
      </c>
      <c r="J359" s="80">
        <f>'070401'!J15</f>
        <v>0</v>
      </c>
      <c r="K359" s="77">
        <f aca="true" t="shared" si="163" ref="K359:K412">J359+G359</f>
        <v>4309.921</v>
      </c>
      <c r="L359" s="77">
        <f>'070401'!L15</f>
        <v>4804.862999999999</v>
      </c>
      <c r="M359" s="77">
        <f>'070401'!M15</f>
        <v>0</v>
      </c>
      <c r="N359" s="77">
        <f>'070401'!N15</f>
        <v>4804.862999999999</v>
      </c>
      <c r="O359" s="77">
        <f>'070401'!O15</f>
        <v>5242.977</v>
      </c>
      <c r="P359" s="77">
        <f>'070401'!P15</f>
        <v>0</v>
      </c>
      <c r="Q359" s="77">
        <f>'070401'!Q15</f>
        <v>5242.977</v>
      </c>
    </row>
    <row r="360" spans="2:17" ht="19.5">
      <c r="B360" s="64">
        <v>2110</v>
      </c>
      <c r="C360" s="68" t="s">
        <v>8</v>
      </c>
      <c r="D360" s="77">
        <f>D361+D362</f>
        <v>0</v>
      </c>
      <c r="E360" s="77">
        <f>E361+E362</f>
        <v>2744.903</v>
      </c>
      <c r="F360" s="83">
        <f t="shared" si="161"/>
        <v>2744.903</v>
      </c>
      <c r="G360" s="77">
        <f>G361+G362</f>
        <v>3532.722</v>
      </c>
      <c r="H360" s="77"/>
      <c r="I360" s="77">
        <f>I361+I362</f>
        <v>3532.722</v>
      </c>
      <c r="J360" s="80">
        <f>'070401'!J16</f>
        <v>0</v>
      </c>
      <c r="K360" s="77">
        <f t="shared" si="163"/>
        <v>3532.722</v>
      </c>
      <c r="L360" s="77">
        <f>'070401'!L16</f>
        <v>3938.412</v>
      </c>
      <c r="M360" s="77">
        <f>'070401'!M16</f>
        <v>0</v>
      </c>
      <c r="N360" s="77">
        <f>'070401'!N16</f>
        <v>3938.412</v>
      </c>
      <c r="O360" s="77">
        <f>'070401'!O16</f>
        <v>4297.522</v>
      </c>
      <c r="P360" s="77">
        <f>'070401'!P16</f>
        <v>0</v>
      </c>
      <c r="Q360" s="77">
        <f>'070401'!Q16</f>
        <v>4297.522</v>
      </c>
    </row>
    <row r="361" spans="2:17" ht="19.5">
      <c r="B361" s="64">
        <v>2111</v>
      </c>
      <c r="C361" s="68" t="s">
        <v>9</v>
      </c>
      <c r="D361" s="77"/>
      <c r="E361" s="77">
        <f>'070401'!F17</f>
        <v>2744.903</v>
      </c>
      <c r="F361" s="83">
        <f t="shared" si="161"/>
        <v>2744.903</v>
      </c>
      <c r="G361" s="77">
        <f>H361+I361</f>
        <v>3532.722</v>
      </c>
      <c r="H361" s="77"/>
      <c r="I361" s="77">
        <f>'070401'!I17</f>
        <v>3532.722</v>
      </c>
      <c r="J361" s="80">
        <f>'070401'!J17</f>
        <v>0</v>
      </c>
      <c r="K361" s="77">
        <f t="shared" si="163"/>
        <v>3532.722</v>
      </c>
      <c r="L361" s="77">
        <f>'070401'!L17</f>
        <v>3938.412</v>
      </c>
      <c r="M361" s="77">
        <f>'070401'!M17</f>
        <v>0</v>
      </c>
      <c r="N361" s="77">
        <f>'070401'!N17</f>
        <v>3938.412</v>
      </c>
      <c r="O361" s="77">
        <f>'070401'!O17</f>
        <v>4297.522</v>
      </c>
      <c r="P361" s="77">
        <f>'070401'!P17</f>
        <v>0</v>
      </c>
      <c r="Q361" s="77">
        <f>'070401'!Q17</f>
        <v>4297.522</v>
      </c>
    </row>
    <row r="362" spans="2:17" ht="30">
      <c r="B362" s="64">
        <v>2112</v>
      </c>
      <c r="C362" s="68" t="s">
        <v>10</v>
      </c>
      <c r="D362" s="77"/>
      <c r="E362" s="77"/>
      <c r="F362" s="83">
        <f t="shared" si="161"/>
        <v>0</v>
      </c>
      <c r="G362" s="77">
        <f>H362+I362</f>
        <v>0</v>
      </c>
      <c r="H362" s="77"/>
      <c r="I362" s="77">
        <f>'070401'!I18</f>
        <v>0</v>
      </c>
      <c r="J362" s="80">
        <f>'070401'!J18</f>
        <v>0</v>
      </c>
      <c r="K362" s="77">
        <f t="shared" si="163"/>
        <v>0</v>
      </c>
      <c r="L362" s="77">
        <f>'070401'!L18</f>
        <v>0</v>
      </c>
      <c r="M362" s="77">
        <f>'070401'!M18</f>
        <v>0</v>
      </c>
      <c r="N362" s="77">
        <f>'070401'!N18</f>
        <v>0</v>
      </c>
      <c r="O362" s="77">
        <f>'070401'!O18</f>
        <v>0</v>
      </c>
      <c r="P362" s="77">
        <f>'070401'!P18</f>
        <v>0</v>
      </c>
      <c r="Q362" s="77">
        <f>'070401'!Q18</f>
        <v>0</v>
      </c>
    </row>
    <row r="363" spans="2:17" ht="19.5">
      <c r="B363" s="64">
        <v>2120</v>
      </c>
      <c r="C363" s="68" t="s">
        <v>11</v>
      </c>
      <c r="D363" s="77"/>
      <c r="E363" s="77">
        <f>'070401'!F19</f>
        <v>603.879</v>
      </c>
      <c r="F363" s="83">
        <f t="shared" si="161"/>
        <v>603.879</v>
      </c>
      <c r="G363" s="77">
        <f>H363+I363</f>
        <v>777.199</v>
      </c>
      <c r="H363" s="80">
        <f>H364+H365+H366+H367+H368+H369+H370+H376</f>
        <v>0</v>
      </c>
      <c r="I363" s="77">
        <f>'070401'!I19</f>
        <v>777.199</v>
      </c>
      <c r="J363" s="80">
        <f>'070401'!J19</f>
        <v>0</v>
      </c>
      <c r="K363" s="77">
        <f t="shared" si="163"/>
        <v>777.199</v>
      </c>
      <c r="L363" s="77">
        <f>'070401'!L19</f>
        <v>866.451</v>
      </c>
      <c r="M363" s="77">
        <f>'070401'!M19</f>
        <v>0</v>
      </c>
      <c r="N363" s="77">
        <f>'070401'!N19</f>
        <v>866.451</v>
      </c>
      <c r="O363" s="77">
        <f>'070401'!O19</f>
        <v>945.455</v>
      </c>
      <c r="P363" s="77">
        <f>'070401'!P19</f>
        <v>0</v>
      </c>
      <c r="Q363" s="77">
        <f>'070401'!Q19</f>
        <v>945.455</v>
      </c>
    </row>
    <row r="364" spans="2:17" ht="19.5">
      <c r="B364" s="67">
        <v>2200</v>
      </c>
      <c r="C364" s="65" t="s">
        <v>12</v>
      </c>
      <c r="D364" s="80">
        <f>D365+D366+D367+D368+D369+D370+D371+D377</f>
        <v>0</v>
      </c>
      <c r="E364" s="80">
        <f>E365+E366+E367+E368+E369+E370+E371+E377</f>
        <v>371.446</v>
      </c>
      <c r="F364" s="83">
        <f t="shared" si="161"/>
        <v>371.446</v>
      </c>
      <c r="G364" s="80">
        <f>G365+G366+G367+G368+G369+G370+G371+G377</f>
        <v>655.5590000000001</v>
      </c>
      <c r="H364" s="77"/>
      <c r="I364" s="80">
        <f>I365+I366+I367+I368+I369+I370+I371+I377</f>
        <v>655.5590000000001</v>
      </c>
      <c r="J364" s="80">
        <f>'070401'!J20</f>
        <v>0</v>
      </c>
      <c r="K364" s="77">
        <f t="shared" si="163"/>
        <v>655.5590000000001</v>
      </c>
      <c r="L364" s="77">
        <f>'070401'!L20</f>
        <v>696.7940000000001</v>
      </c>
      <c r="M364" s="77">
        <f>'070401'!M20</f>
        <v>0</v>
      </c>
      <c r="N364" s="77">
        <f>'070401'!N20</f>
        <v>696.7940000000001</v>
      </c>
      <c r="O364" s="77">
        <f>'070401'!O20</f>
        <v>733.027</v>
      </c>
      <c r="P364" s="77">
        <f>'070401'!P20</f>
        <v>0</v>
      </c>
      <c r="Q364" s="77">
        <f>'070401'!Q20</f>
        <v>733.027</v>
      </c>
    </row>
    <row r="365" spans="2:17" ht="30">
      <c r="B365" s="64">
        <v>2210</v>
      </c>
      <c r="C365" s="68" t="s">
        <v>13</v>
      </c>
      <c r="D365" s="77"/>
      <c r="E365" s="77">
        <f>'070401'!F21</f>
        <v>0</v>
      </c>
      <c r="F365" s="83">
        <f t="shared" si="161"/>
        <v>0</v>
      </c>
      <c r="G365" s="77">
        <f>H365+I365</f>
        <v>69.963</v>
      </c>
      <c r="H365" s="77"/>
      <c r="I365" s="77">
        <f>'070401'!I21</f>
        <v>69.963</v>
      </c>
      <c r="J365" s="80">
        <f>'070401'!J21</f>
        <v>0</v>
      </c>
      <c r="K365" s="77">
        <f t="shared" si="163"/>
        <v>69.963</v>
      </c>
      <c r="L365" s="77">
        <f>'070401'!L21</f>
        <v>73.811</v>
      </c>
      <c r="M365" s="77">
        <f>'070401'!M21</f>
        <v>0</v>
      </c>
      <c r="N365" s="77">
        <f>'070401'!N21</f>
        <v>73.811</v>
      </c>
      <c r="O365" s="77">
        <f>'070401'!O21</f>
        <v>77.649</v>
      </c>
      <c r="P365" s="77">
        <f>'070401'!P21</f>
        <v>0</v>
      </c>
      <c r="Q365" s="77">
        <f>'070401'!Q21</f>
        <v>77.649</v>
      </c>
    </row>
    <row r="366" spans="2:17" ht="30">
      <c r="B366" s="64">
        <v>2220</v>
      </c>
      <c r="C366" s="68" t="s">
        <v>14</v>
      </c>
      <c r="D366" s="77"/>
      <c r="E366" s="77">
        <f>'070401'!F22</f>
        <v>0</v>
      </c>
      <c r="F366" s="83">
        <f t="shared" si="161"/>
        <v>0</v>
      </c>
      <c r="G366" s="77">
        <f aca="true" t="shared" si="164" ref="G366:G379">H366+I366</f>
        <v>0</v>
      </c>
      <c r="H366" s="77"/>
      <c r="I366" s="77">
        <f>'070401'!I22</f>
        <v>0</v>
      </c>
      <c r="J366" s="80">
        <f>'070401'!J22</f>
        <v>0</v>
      </c>
      <c r="K366" s="77">
        <f t="shared" si="163"/>
        <v>0</v>
      </c>
      <c r="L366" s="77">
        <f>'070401'!L22</f>
        <v>0</v>
      </c>
      <c r="M366" s="77">
        <f>'070401'!M22</f>
        <v>0</v>
      </c>
      <c r="N366" s="77">
        <f>'070401'!N22</f>
        <v>0</v>
      </c>
      <c r="O366" s="77">
        <f>'070401'!O22</f>
        <v>0</v>
      </c>
      <c r="P366" s="77">
        <f>'070401'!P22</f>
        <v>0</v>
      </c>
      <c r="Q366" s="77">
        <f>'070401'!Q22</f>
        <v>0</v>
      </c>
    </row>
    <row r="367" spans="2:17" ht="19.5">
      <c r="B367" s="64">
        <v>2230</v>
      </c>
      <c r="C367" s="68" t="s">
        <v>15</v>
      </c>
      <c r="D367" s="77"/>
      <c r="E367" s="77">
        <f>'070401'!F23</f>
        <v>0</v>
      </c>
      <c r="F367" s="83">
        <f t="shared" si="161"/>
        <v>0</v>
      </c>
      <c r="G367" s="77">
        <f t="shared" si="164"/>
        <v>0</v>
      </c>
      <c r="H367" s="77"/>
      <c r="I367" s="77">
        <f>'070401'!I23</f>
        <v>0</v>
      </c>
      <c r="J367" s="80">
        <f>'070401'!J23</f>
        <v>0</v>
      </c>
      <c r="K367" s="77">
        <f t="shared" si="163"/>
        <v>0</v>
      </c>
      <c r="L367" s="77">
        <f>'070401'!L23</f>
        <v>0</v>
      </c>
      <c r="M367" s="77">
        <f>'070401'!M23</f>
        <v>0</v>
      </c>
      <c r="N367" s="77">
        <f>'070401'!N23</f>
        <v>0</v>
      </c>
      <c r="O367" s="77">
        <f>'070401'!O23</f>
        <v>0</v>
      </c>
      <c r="P367" s="77">
        <f>'070401'!P23</f>
        <v>0</v>
      </c>
      <c r="Q367" s="77">
        <f>'070401'!Q23</f>
        <v>0</v>
      </c>
    </row>
    <row r="368" spans="2:17" ht="19.5">
      <c r="B368" s="64">
        <v>2240</v>
      </c>
      <c r="C368" s="68" t="s">
        <v>16</v>
      </c>
      <c r="D368" s="77"/>
      <c r="E368" s="77">
        <f>'070401'!F24</f>
        <v>25.927</v>
      </c>
      <c r="F368" s="83">
        <f t="shared" si="161"/>
        <v>25.927</v>
      </c>
      <c r="G368" s="77">
        <f>H368+I368</f>
        <v>209.608</v>
      </c>
      <c r="H368" s="77"/>
      <c r="I368" s="77">
        <f>'070401'!I24</f>
        <v>209.608</v>
      </c>
      <c r="J368" s="80">
        <f>'070401'!J24</f>
        <v>0</v>
      </c>
      <c r="K368" s="77">
        <f t="shared" si="163"/>
        <v>209.608</v>
      </c>
      <c r="L368" s="77">
        <f>'070401'!L24</f>
        <v>221.136</v>
      </c>
      <c r="M368" s="77">
        <f>'070401'!M24</f>
        <v>0</v>
      </c>
      <c r="N368" s="77">
        <f>'070401'!N24</f>
        <v>221.136</v>
      </c>
      <c r="O368" s="77">
        <f>'070401'!O24</f>
        <v>232.635</v>
      </c>
      <c r="P368" s="77">
        <f>'070401'!P24</f>
        <v>0</v>
      </c>
      <c r="Q368" s="77">
        <f>'070401'!Q24</f>
        <v>232.635</v>
      </c>
    </row>
    <row r="369" spans="2:17" ht="19.5">
      <c r="B369" s="64">
        <v>2250</v>
      </c>
      <c r="C369" s="68" t="s">
        <v>17</v>
      </c>
      <c r="D369" s="77"/>
      <c r="E369" s="77">
        <f>'070401'!F25</f>
        <v>0</v>
      </c>
      <c r="F369" s="83">
        <f t="shared" si="161"/>
        <v>0</v>
      </c>
      <c r="G369" s="77">
        <f t="shared" si="164"/>
        <v>0</v>
      </c>
      <c r="H369" s="77"/>
      <c r="I369" s="77">
        <f>'070401'!I25</f>
        <v>0</v>
      </c>
      <c r="J369" s="80">
        <f>'070401'!J25</f>
        <v>0</v>
      </c>
      <c r="K369" s="77">
        <f t="shared" si="163"/>
        <v>0</v>
      </c>
      <c r="L369" s="77">
        <f>'070401'!L25</f>
        <v>0</v>
      </c>
      <c r="M369" s="77">
        <f>'070401'!M25</f>
        <v>0</v>
      </c>
      <c r="N369" s="77">
        <f>'070401'!N25</f>
        <v>0</v>
      </c>
      <c r="O369" s="77">
        <f>'070401'!O25</f>
        <v>0</v>
      </c>
      <c r="P369" s="77">
        <f>'070401'!P25</f>
        <v>0</v>
      </c>
      <c r="Q369" s="77">
        <f>'070401'!Q25</f>
        <v>0</v>
      </c>
    </row>
    <row r="370" spans="2:17" ht="30">
      <c r="B370" s="64">
        <v>2260</v>
      </c>
      <c r="C370" s="68" t="s">
        <v>18</v>
      </c>
      <c r="D370" s="77"/>
      <c r="E370" s="77">
        <f>'070401'!F26</f>
        <v>0</v>
      </c>
      <c r="F370" s="83">
        <f t="shared" si="161"/>
        <v>0</v>
      </c>
      <c r="G370" s="77">
        <f t="shared" si="164"/>
        <v>0</v>
      </c>
      <c r="H370" s="80">
        <f>H371+H372+H373+H374+H375</f>
        <v>0</v>
      </c>
      <c r="I370" s="77">
        <f>'070401'!I26</f>
        <v>0</v>
      </c>
      <c r="J370" s="80">
        <f>'070401'!J26</f>
        <v>0</v>
      </c>
      <c r="K370" s="77">
        <f t="shared" si="163"/>
        <v>0</v>
      </c>
      <c r="L370" s="77">
        <f>'070401'!L26</f>
        <v>0</v>
      </c>
      <c r="M370" s="77">
        <f>'070401'!M26</f>
        <v>0</v>
      </c>
      <c r="N370" s="77">
        <f>'070401'!N26</f>
        <v>0</v>
      </c>
      <c r="O370" s="77">
        <f>'070401'!O26</f>
        <v>0</v>
      </c>
      <c r="P370" s="77">
        <f>'070401'!P26</f>
        <v>0</v>
      </c>
      <c r="Q370" s="77">
        <f>'070401'!Q26</f>
        <v>0</v>
      </c>
    </row>
    <row r="371" spans="2:17" ht="30">
      <c r="B371" s="64">
        <v>2270</v>
      </c>
      <c r="C371" s="68" t="s">
        <v>19</v>
      </c>
      <c r="D371" s="80">
        <f>D372+D373+D374+D375+D376</f>
        <v>0</v>
      </c>
      <c r="E371" s="80">
        <f>E372+E373+E374+E375+E376</f>
        <v>345.519</v>
      </c>
      <c r="F371" s="83">
        <f t="shared" si="161"/>
        <v>345.519</v>
      </c>
      <c r="G371" s="80">
        <f>G372+G373+G374+G375+G376</f>
        <v>375.288</v>
      </c>
      <c r="H371" s="77"/>
      <c r="I371" s="80">
        <f>I372+I373+I374+I375+I376</f>
        <v>375.288</v>
      </c>
      <c r="J371" s="80">
        <f>'070401'!J27</f>
        <v>0</v>
      </c>
      <c r="K371" s="77">
        <f t="shared" si="163"/>
        <v>375.288</v>
      </c>
      <c r="L371" s="77">
        <f>'070401'!L27</f>
        <v>401.108</v>
      </c>
      <c r="M371" s="77">
        <f>'070401'!M27</f>
        <v>0</v>
      </c>
      <c r="N371" s="77">
        <f>'070401'!N27</f>
        <v>401.108</v>
      </c>
      <c r="O371" s="77">
        <f>'070401'!O27</f>
        <v>421.966</v>
      </c>
      <c r="P371" s="77">
        <f>'070401'!P27</f>
        <v>0</v>
      </c>
      <c r="Q371" s="77">
        <f>'070401'!Q27</f>
        <v>421.966</v>
      </c>
    </row>
    <row r="372" spans="2:17" ht="19.5">
      <c r="B372" s="64">
        <v>2271</v>
      </c>
      <c r="C372" s="68" t="s">
        <v>20</v>
      </c>
      <c r="D372" s="77"/>
      <c r="E372" s="77">
        <f>'070401'!F28</f>
        <v>262.406</v>
      </c>
      <c r="F372" s="83">
        <f t="shared" si="161"/>
        <v>262.406</v>
      </c>
      <c r="G372" s="77">
        <f t="shared" si="164"/>
        <v>322.694</v>
      </c>
      <c r="H372" s="77"/>
      <c r="I372" s="77">
        <f>'070401'!I28</f>
        <v>322.694</v>
      </c>
      <c r="J372" s="80">
        <f>'070401'!J28</f>
        <v>0</v>
      </c>
      <c r="K372" s="77">
        <f t="shared" si="163"/>
        <v>322.694</v>
      </c>
      <c r="L372" s="77">
        <f>'070401'!L28</f>
        <v>344.895</v>
      </c>
      <c r="M372" s="77">
        <f>'070401'!M28</f>
        <v>0</v>
      </c>
      <c r="N372" s="77">
        <f>'070401'!N28</f>
        <v>344.895</v>
      </c>
      <c r="O372" s="77">
        <f>'070401'!O28</f>
        <v>362.83</v>
      </c>
      <c r="P372" s="77">
        <f>'070401'!P28</f>
        <v>0</v>
      </c>
      <c r="Q372" s="77">
        <f>'070401'!Q28</f>
        <v>362.83</v>
      </c>
    </row>
    <row r="373" spans="2:17" ht="30">
      <c r="B373" s="64">
        <v>2272</v>
      </c>
      <c r="C373" s="68" t="s">
        <v>21</v>
      </c>
      <c r="D373" s="77"/>
      <c r="E373" s="77">
        <f>'070401'!F29</f>
        <v>3.099</v>
      </c>
      <c r="F373" s="83">
        <f t="shared" si="161"/>
        <v>3.099</v>
      </c>
      <c r="G373" s="77">
        <f t="shared" si="164"/>
        <v>4.529</v>
      </c>
      <c r="H373" s="77"/>
      <c r="I373" s="77">
        <f>'070401'!I29</f>
        <v>4.529</v>
      </c>
      <c r="J373" s="80">
        <f>'070401'!J29</f>
        <v>0</v>
      </c>
      <c r="K373" s="77">
        <f t="shared" si="163"/>
        <v>4.529</v>
      </c>
      <c r="L373" s="77">
        <f>'070401'!L29</f>
        <v>4.841</v>
      </c>
      <c r="M373" s="77">
        <f>'070401'!M29</f>
        <v>0</v>
      </c>
      <c r="N373" s="77">
        <f>'070401'!N29</f>
        <v>4.841</v>
      </c>
      <c r="O373" s="77">
        <f>'070401'!O29</f>
        <v>5.093</v>
      </c>
      <c r="P373" s="77">
        <f>'070401'!P29</f>
        <v>0</v>
      </c>
      <c r="Q373" s="77">
        <f>'070401'!Q29</f>
        <v>5.093</v>
      </c>
    </row>
    <row r="374" spans="2:17" ht="19.5">
      <c r="B374" s="64">
        <v>2273</v>
      </c>
      <c r="C374" s="68" t="s">
        <v>22</v>
      </c>
      <c r="D374" s="77"/>
      <c r="E374" s="77">
        <f>'070401'!F30</f>
        <v>80.014</v>
      </c>
      <c r="F374" s="83">
        <f t="shared" si="161"/>
        <v>80.014</v>
      </c>
      <c r="G374" s="77">
        <f t="shared" si="164"/>
        <v>48.065</v>
      </c>
      <c r="H374" s="77"/>
      <c r="I374" s="77">
        <f>'070401'!I30</f>
        <v>48.065</v>
      </c>
      <c r="J374" s="80">
        <f>'070401'!J30</f>
        <v>0</v>
      </c>
      <c r="K374" s="77">
        <f t="shared" si="163"/>
        <v>48.065</v>
      </c>
      <c r="L374" s="77">
        <f>'070401'!L30</f>
        <v>51.372</v>
      </c>
      <c r="M374" s="77">
        <f>'070401'!M30</f>
        <v>0</v>
      </c>
      <c r="N374" s="77">
        <f>'070401'!N30</f>
        <v>51.372</v>
      </c>
      <c r="O374" s="77">
        <f>'070401'!O30</f>
        <v>54.043</v>
      </c>
      <c r="P374" s="77">
        <f>'070401'!P30</f>
        <v>0</v>
      </c>
      <c r="Q374" s="77">
        <f>'070401'!Q30</f>
        <v>54.043</v>
      </c>
    </row>
    <row r="375" spans="2:17" ht="19.5">
      <c r="B375" s="64">
        <v>2274</v>
      </c>
      <c r="C375" s="68" t="s">
        <v>23</v>
      </c>
      <c r="D375" s="77"/>
      <c r="E375" s="77"/>
      <c r="F375" s="83">
        <f t="shared" si="161"/>
        <v>0</v>
      </c>
      <c r="G375" s="77">
        <f t="shared" si="164"/>
        <v>0</v>
      </c>
      <c r="H375" s="77"/>
      <c r="I375" s="77">
        <f>'070401'!I31</f>
        <v>0</v>
      </c>
      <c r="J375" s="80">
        <f>'070401'!J31</f>
        <v>0</v>
      </c>
      <c r="K375" s="77">
        <f t="shared" si="163"/>
        <v>0</v>
      </c>
      <c r="L375" s="77">
        <f>'070401'!L31</f>
        <v>0</v>
      </c>
      <c r="M375" s="77">
        <f>'070401'!M31</f>
        <v>0</v>
      </c>
      <c r="N375" s="77">
        <f>'070401'!N31</f>
        <v>0</v>
      </c>
      <c r="O375" s="77">
        <f>'070401'!O31</f>
        <v>0</v>
      </c>
      <c r="P375" s="77">
        <f>'070401'!P31</f>
        <v>0</v>
      </c>
      <c r="Q375" s="77">
        <f>'070401'!Q31</f>
        <v>0</v>
      </c>
    </row>
    <row r="376" spans="2:17" ht="19.5">
      <c r="B376" s="64">
        <v>2275</v>
      </c>
      <c r="C376" s="68" t="s">
        <v>24</v>
      </c>
      <c r="D376" s="77"/>
      <c r="E376" s="77"/>
      <c r="F376" s="83">
        <f t="shared" si="161"/>
        <v>0</v>
      </c>
      <c r="G376" s="77">
        <f t="shared" si="164"/>
        <v>0</v>
      </c>
      <c r="H376" s="77">
        <f>H377+H378</f>
        <v>0</v>
      </c>
      <c r="I376" s="77">
        <f>'070401'!I32</f>
        <v>0</v>
      </c>
      <c r="J376" s="80">
        <f>'070401'!J32</f>
        <v>0</v>
      </c>
      <c r="K376" s="77">
        <f t="shared" si="163"/>
        <v>0</v>
      </c>
      <c r="L376" s="77">
        <f>'070401'!L32</f>
        <v>0</v>
      </c>
      <c r="M376" s="77">
        <f>'070401'!M32</f>
        <v>0</v>
      </c>
      <c r="N376" s="77">
        <f>'070401'!N32</f>
        <v>0</v>
      </c>
      <c r="O376" s="77">
        <f>'070401'!O32</f>
        <v>0</v>
      </c>
      <c r="P376" s="77">
        <f>'070401'!P32</f>
        <v>0</v>
      </c>
      <c r="Q376" s="77">
        <f>'070401'!Q32</f>
        <v>0</v>
      </c>
    </row>
    <row r="377" spans="2:17" ht="45">
      <c r="B377" s="64">
        <v>2280</v>
      </c>
      <c r="C377" s="68" t="s">
        <v>25</v>
      </c>
      <c r="D377" s="77">
        <f>D378+D379</f>
        <v>0</v>
      </c>
      <c r="E377" s="77">
        <f>E378+E379</f>
        <v>0</v>
      </c>
      <c r="F377" s="83">
        <f t="shared" si="161"/>
        <v>0</v>
      </c>
      <c r="G377" s="77">
        <f>G378+G379</f>
        <v>0.7</v>
      </c>
      <c r="H377" s="77"/>
      <c r="I377" s="77">
        <f>'070401'!I33</f>
        <v>0.7</v>
      </c>
      <c r="J377" s="80">
        <f>'070401'!J33</f>
        <v>0</v>
      </c>
      <c r="K377" s="77">
        <f t="shared" si="163"/>
        <v>0.7</v>
      </c>
      <c r="L377" s="77">
        <f>'070401'!L33</f>
        <v>0.739</v>
      </c>
      <c r="M377" s="77">
        <f>'070401'!M33</f>
        <v>0</v>
      </c>
      <c r="N377" s="77">
        <f>'070401'!N33</f>
        <v>0.739</v>
      </c>
      <c r="O377" s="77">
        <f>'070401'!O33</f>
        <v>0.777</v>
      </c>
      <c r="P377" s="77">
        <f>'070401'!P33</f>
        <v>0</v>
      </c>
      <c r="Q377" s="77">
        <f>'070401'!Q33</f>
        <v>0.777</v>
      </c>
    </row>
    <row r="378" spans="2:17" ht="45">
      <c r="B378" s="64">
        <v>2281</v>
      </c>
      <c r="C378" s="68" t="s">
        <v>26</v>
      </c>
      <c r="D378" s="77"/>
      <c r="E378" s="77"/>
      <c r="F378" s="83">
        <f t="shared" si="161"/>
        <v>0</v>
      </c>
      <c r="G378" s="77">
        <f t="shared" si="164"/>
        <v>0</v>
      </c>
      <c r="H378" s="77"/>
      <c r="I378" s="77">
        <f>'070401'!I34</f>
        <v>0</v>
      </c>
      <c r="J378" s="80">
        <f>'070401'!J34</f>
        <v>0</v>
      </c>
      <c r="K378" s="77">
        <f t="shared" si="163"/>
        <v>0</v>
      </c>
      <c r="L378" s="77">
        <f>'070401'!L34</f>
        <v>0</v>
      </c>
      <c r="M378" s="77">
        <f>'070401'!M34</f>
        <v>0</v>
      </c>
      <c r="N378" s="77">
        <f>'070401'!N34</f>
        <v>0</v>
      </c>
      <c r="O378" s="77">
        <f>'070401'!O34</f>
        <v>0</v>
      </c>
      <c r="P378" s="77">
        <f>'070401'!P34</f>
        <v>0</v>
      </c>
      <c r="Q378" s="77">
        <f>'070401'!Q34</f>
        <v>0</v>
      </c>
    </row>
    <row r="379" spans="2:17" ht="45">
      <c r="B379" s="64">
        <v>2282</v>
      </c>
      <c r="C379" s="68" t="s">
        <v>27</v>
      </c>
      <c r="D379" s="77"/>
      <c r="E379" s="77">
        <f>'070401'!F35</f>
        <v>0</v>
      </c>
      <c r="F379" s="83">
        <f t="shared" si="161"/>
        <v>0</v>
      </c>
      <c r="G379" s="77">
        <f t="shared" si="164"/>
        <v>0.7</v>
      </c>
      <c r="H379" s="80">
        <f>H380+H381</f>
        <v>0</v>
      </c>
      <c r="I379" s="77">
        <f>'070401'!I35</f>
        <v>0.7</v>
      </c>
      <c r="J379" s="80">
        <f>'070401'!J35</f>
        <v>0</v>
      </c>
      <c r="K379" s="77">
        <f t="shared" si="163"/>
        <v>0.7</v>
      </c>
      <c r="L379" s="77">
        <f>'070401'!L35</f>
        <v>0.739</v>
      </c>
      <c r="M379" s="77">
        <f>'070401'!M35</f>
        <v>0</v>
      </c>
      <c r="N379" s="77">
        <f>'070401'!N35</f>
        <v>0.739</v>
      </c>
      <c r="O379" s="77">
        <f>'070401'!O35</f>
        <v>0.777</v>
      </c>
      <c r="P379" s="77">
        <f>'070401'!P35</f>
        <v>0</v>
      </c>
      <c r="Q379" s="77">
        <f>'070401'!Q35</f>
        <v>0.777</v>
      </c>
    </row>
    <row r="380" spans="2:17" ht="30">
      <c r="B380" s="67">
        <v>2400</v>
      </c>
      <c r="C380" s="65" t="s">
        <v>28</v>
      </c>
      <c r="D380" s="80">
        <f>D381+D382</f>
        <v>0</v>
      </c>
      <c r="E380" s="80">
        <f>E381+E382</f>
        <v>0</v>
      </c>
      <c r="F380" s="83">
        <f t="shared" si="161"/>
        <v>0</v>
      </c>
      <c r="G380" s="80">
        <f>G381+G382</f>
        <v>0</v>
      </c>
      <c r="H380" s="77"/>
      <c r="I380" s="80">
        <f>I381+I382</f>
        <v>0</v>
      </c>
      <c r="J380" s="80">
        <f>'070401'!J36</f>
        <v>0</v>
      </c>
      <c r="K380" s="77">
        <f t="shared" si="163"/>
        <v>0</v>
      </c>
      <c r="L380" s="77">
        <f>'070401'!L36</f>
        <v>0</v>
      </c>
      <c r="M380" s="77">
        <f>'070401'!M36</f>
        <v>0</v>
      </c>
      <c r="N380" s="77">
        <f>'070401'!N36</f>
        <v>0</v>
      </c>
      <c r="O380" s="77">
        <f>'070401'!O36</f>
        <v>0</v>
      </c>
      <c r="P380" s="77">
        <f>'070401'!P36</f>
        <v>0</v>
      </c>
      <c r="Q380" s="77">
        <f>'070401'!Q36</f>
        <v>0</v>
      </c>
    </row>
    <row r="381" spans="2:17" ht="30">
      <c r="B381" s="64">
        <v>2410</v>
      </c>
      <c r="C381" s="68" t="s">
        <v>29</v>
      </c>
      <c r="D381" s="77"/>
      <c r="E381" s="77"/>
      <c r="F381" s="83">
        <f t="shared" si="161"/>
        <v>0</v>
      </c>
      <c r="G381" s="77"/>
      <c r="H381" s="77"/>
      <c r="I381" s="77"/>
      <c r="J381" s="80">
        <f>'070401'!J37</f>
        <v>0</v>
      </c>
      <c r="K381" s="77">
        <f t="shared" si="163"/>
        <v>0</v>
      </c>
      <c r="L381" s="77">
        <f>'070401'!L37</f>
        <v>0</v>
      </c>
      <c r="M381" s="77">
        <f>'070401'!M37</f>
        <v>0</v>
      </c>
      <c r="N381" s="77">
        <f>'070401'!N37</f>
        <v>0</v>
      </c>
      <c r="O381" s="77">
        <f>'070401'!O37</f>
        <v>0</v>
      </c>
      <c r="P381" s="77">
        <f>'070401'!P37</f>
        <v>0</v>
      </c>
      <c r="Q381" s="77">
        <f>'070401'!Q37</f>
        <v>0</v>
      </c>
    </row>
    <row r="382" spans="2:17" ht="30">
      <c r="B382" s="64">
        <v>2420</v>
      </c>
      <c r="C382" s="68" t="s">
        <v>30</v>
      </c>
      <c r="D382" s="77"/>
      <c r="E382" s="77"/>
      <c r="F382" s="83">
        <f t="shared" si="161"/>
        <v>0</v>
      </c>
      <c r="G382" s="77"/>
      <c r="H382" s="80">
        <f>H383+H384+H385</f>
        <v>0</v>
      </c>
      <c r="I382" s="77"/>
      <c r="J382" s="80">
        <f>'070401'!J38</f>
        <v>0</v>
      </c>
      <c r="K382" s="77">
        <f t="shared" si="163"/>
        <v>0</v>
      </c>
      <c r="L382" s="77">
        <f>'070401'!L38</f>
        <v>0</v>
      </c>
      <c r="M382" s="77">
        <f>'070401'!M38</f>
        <v>0</v>
      </c>
      <c r="N382" s="77">
        <f>'070401'!N38</f>
        <v>0</v>
      </c>
      <c r="O382" s="77">
        <f>'070401'!O38</f>
        <v>0</v>
      </c>
      <c r="P382" s="77">
        <f>'070401'!P38</f>
        <v>0</v>
      </c>
      <c r="Q382" s="77">
        <f>'070401'!Q38</f>
        <v>0</v>
      </c>
    </row>
    <row r="383" spans="2:17" ht="19.5">
      <c r="B383" s="67">
        <v>2600</v>
      </c>
      <c r="C383" s="65" t="s">
        <v>31</v>
      </c>
      <c r="D383" s="80">
        <f>D384+D385+D386</f>
        <v>0</v>
      </c>
      <c r="E383" s="80">
        <f>E384+E385+E386</f>
        <v>0</v>
      </c>
      <c r="F383" s="83">
        <f t="shared" si="161"/>
        <v>0</v>
      </c>
      <c r="G383" s="80">
        <f>G384+G385+G386</f>
        <v>0</v>
      </c>
      <c r="H383" s="77"/>
      <c r="I383" s="80">
        <f>I384+I385+I386</f>
        <v>0</v>
      </c>
      <c r="J383" s="80">
        <f>'070401'!J39</f>
        <v>0</v>
      </c>
      <c r="K383" s="77">
        <f t="shared" si="163"/>
        <v>0</v>
      </c>
      <c r="L383" s="77">
        <f>'070401'!L39</f>
        <v>0</v>
      </c>
      <c r="M383" s="77">
        <f>'070401'!M39</f>
        <v>0</v>
      </c>
      <c r="N383" s="77">
        <f>'070401'!N39</f>
        <v>0</v>
      </c>
      <c r="O383" s="77">
        <f>'070401'!O39</f>
        <v>0</v>
      </c>
      <c r="P383" s="77">
        <f>'070401'!P39</f>
        <v>0</v>
      </c>
      <c r="Q383" s="77">
        <f>'070401'!Q39</f>
        <v>0</v>
      </c>
    </row>
    <row r="384" spans="2:17" ht="45">
      <c r="B384" s="64">
        <v>2610</v>
      </c>
      <c r="C384" s="68" t="s">
        <v>32</v>
      </c>
      <c r="D384" s="77"/>
      <c r="E384" s="77"/>
      <c r="F384" s="83">
        <f t="shared" si="161"/>
        <v>0</v>
      </c>
      <c r="G384" s="77"/>
      <c r="H384" s="77"/>
      <c r="I384" s="77"/>
      <c r="J384" s="80">
        <f>'070401'!J40</f>
        <v>0</v>
      </c>
      <c r="K384" s="77">
        <f t="shared" si="163"/>
        <v>0</v>
      </c>
      <c r="L384" s="77">
        <f>'070401'!L40</f>
        <v>0</v>
      </c>
      <c r="M384" s="77">
        <f>'070401'!M40</f>
        <v>0</v>
      </c>
      <c r="N384" s="77">
        <f>'070401'!N40</f>
        <v>0</v>
      </c>
      <c r="O384" s="77">
        <f>'070401'!O40</f>
        <v>0</v>
      </c>
      <c r="P384" s="77">
        <f>'070401'!P40</f>
        <v>0</v>
      </c>
      <c r="Q384" s="77">
        <f>'070401'!Q40</f>
        <v>0</v>
      </c>
    </row>
    <row r="385" spans="2:17" ht="30">
      <c r="B385" s="64">
        <v>2620</v>
      </c>
      <c r="C385" s="68" t="s">
        <v>33</v>
      </c>
      <c r="D385" s="77"/>
      <c r="E385" s="77"/>
      <c r="F385" s="83">
        <f t="shared" si="161"/>
        <v>0</v>
      </c>
      <c r="G385" s="77"/>
      <c r="H385" s="77"/>
      <c r="I385" s="77"/>
      <c r="J385" s="80">
        <f>'070401'!J41</f>
        <v>0</v>
      </c>
      <c r="K385" s="77">
        <f t="shared" si="163"/>
        <v>0</v>
      </c>
      <c r="L385" s="77">
        <f>'070401'!L41</f>
        <v>0</v>
      </c>
      <c r="M385" s="77">
        <f>'070401'!M41</f>
        <v>0</v>
      </c>
      <c r="N385" s="77">
        <f>'070401'!N41</f>
        <v>0</v>
      </c>
      <c r="O385" s="77">
        <f>'070401'!O41</f>
        <v>0</v>
      </c>
      <c r="P385" s="77">
        <f>'070401'!P41</f>
        <v>0</v>
      </c>
      <c r="Q385" s="77">
        <f>'070401'!Q41</f>
        <v>0</v>
      </c>
    </row>
    <row r="386" spans="2:17" ht="30">
      <c r="B386" s="64">
        <v>2630</v>
      </c>
      <c r="C386" s="68" t="s">
        <v>34</v>
      </c>
      <c r="D386" s="77"/>
      <c r="E386" s="77"/>
      <c r="F386" s="83">
        <f t="shared" si="161"/>
        <v>0</v>
      </c>
      <c r="G386" s="77"/>
      <c r="H386" s="80">
        <f>H387+H388+H389</f>
        <v>0</v>
      </c>
      <c r="I386" s="77"/>
      <c r="J386" s="80">
        <f>'070401'!J42</f>
        <v>0</v>
      </c>
      <c r="K386" s="77">
        <f t="shared" si="163"/>
        <v>0</v>
      </c>
      <c r="L386" s="77">
        <f>'070401'!L42</f>
        <v>0</v>
      </c>
      <c r="M386" s="77">
        <f>'070401'!M42</f>
        <v>0</v>
      </c>
      <c r="N386" s="77">
        <f>'070401'!N42</f>
        <v>0</v>
      </c>
      <c r="O386" s="77">
        <f>'070401'!O42</f>
        <v>0</v>
      </c>
      <c r="P386" s="77">
        <f>'070401'!P42</f>
        <v>0</v>
      </c>
      <c r="Q386" s="77">
        <f>'070401'!Q42</f>
        <v>0</v>
      </c>
    </row>
    <row r="387" spans="2:17" ht="19.5">
      <c r="B387" s="67">
        <v>2700</v>
      </c>
      <c r="C387" s="65" t="s">
        <v>35</v>
      </c>
      <c r="D387" s="80">
        <f>D388+D389+D390</f>
        <v>0</v>
      </c>
      <c r="E387" s="80">
        <f>E388+E389+E390</f>
        <v>0</v>
      </c>
      <c r="F387" s="83">
        <f t="shared" si="161"/>
        <v>0</v>
      </c>
      <c r="G387" s="80">
        <f>G388+G389+G390</f>
        <v>0</v>
      </c>
      <c r="H387" s="77"/>
      <c r="I387" s="80">
        <f>I388+I389+I390</f>
        <v>0</v>
      </c>
      <c r="J387" s="80">
        <f>'070401'!J43</f>
        <v>0</v>
      </c>
      <c r="K387" s="77">
        <f t="shared" si="163"/>
        <v>0</v>
      </c>
      <c r="L387" s="77">
        <f>'070401'!L43</f>
        <v>0</v>
      </c>
      <c r="M387" s="77">
        <f>'070401'!M43</f>
        <v>0</v>
      </c>
      <c r="N387" s="77">
        <f>'070401'!N43</f>
        <v>0</v>
      </c>
      <c r="O387" s="77">
        <f>'070401'!O43</f>
        <v>0</v>
      </c>
      <c r="P387" s="77">
        <f>'070401'!P43</f>
        <v>0</v>
      </c>
      <c r="Q387" s="77">
        <f>'070401'!Q43</f>
        <v>0</v>
      </c>
    </row>
    <row r="388" spans="2:17" ht="19.5">
      <c r="B388" s="64">
        <v>2710</v>
      </c>
      <c r="C388" s="68" t="s">
        <v>36</v>
      </c>
      <c r="D388" s="77"/>
      <c r="E388" s="77"/>
      <c r="F388" s="83">
        <f t="shared" si="161"/>
        <v>0</v>
      </c>
      <c r="G388" s="77">
        <f>H388+I388</f>
        <v>0</v>
      </c>
      <c r="H388" s="77"/>
      <c r="I388" s="77"/>
      <c r="J388" s="80">
        <f>'070401'!J44</f>
        <v>0</v>
      </c>
      <c r="K388" s="77">
        <f t="shared" si="163"/>
        <v>0</v>
      </c>
      <c r="L388" s="77">
        <f>'070401'!L44</f>
        <v>0</v>
      </c>
      <c r="M388" s="77">
        <f>'070401'!M44</f>
        <v>0</v>
      </c>
      <c r="N388" s="77">
        <f>'070401'!N44</f>
        <v>0</v>
      </c>
      <c r="O388" s="77">
        <f>'070401'!O44</f>
        <v>0</v>
      </c>
      <c r="P388" s="77">
        <f>'070401'!P44</f>
        <v>0</v>
      </c>
      <c r="Q388" s="77">
        <f>'070401'!Q44</f>
        <v>0</v>
      </c>
    </row>
    <row r="389" spans="2:17" ht="19.5">
      <c r="B389" s="64">
        <v>2720</v>
      </c>
      <c r="C389" s="68" t="s">
        <v>37</v>
      </c>
      <c r="D389" s="77"/>
      <c r="E389" s="77"/>
      <c r="F389" s="83">
        <f aca="true" t="shared" si="165" ref="F389:F412">D389+E389</f>
        <v>0</v>
      </c>
      <c r="G389" s="77">
        <f>H389+I389</f>
        <v>0</v>
      </c>
      <c r="H389" s="77"/>
      <c r="I389" s="77"/>
      <c r="J389" s="80">
        <f>'070401'!J45</f>
        <v>0</v>
      </c>
      <c r="K389" s="77">
        <f t="shared" si="163"/>
        <v>0</v>
      </c>
      <c r="L389" s="77">
        <f>'070401'!L45</f>
        <v>0</v>
      </c>
      <c r="M389" s="77">
        <f>'070401'!M45</f>
        <v>0</v>
      </c>
      <c r="N389" s="77">
        <f>'070401'!N45</f>
        <v>0</v>
      </c>
      <c r="O389" s="77">
        <f>'070401'!O45</f>
        <v>0</v>
      </c>
      <c r="P389" s="77">
        <f>'070401'!P45</f>
        <v>0</v>
      </c>
      <c r="Q389" s="77">
        <f>'070401'!Q45</f>
        <v>0</v>
      </c>
    </row>
    <row r="390" spans="2:17" ht="19.5">
      <c r="B390" s="64">
        <v>2730</v>
      </c>
      <c r="C390" s="68" t="s">
        <v>38</v>
      </c>
      <c r="D390" s="77"/>
      <c r="E390" s="77"/>
      <c r="F390" s="83">
        <f t="shared" si="165"/>
        <v>0</v>
      </c>
      <c r="G390" s="77">
        <f>H390+I390</f>
        <v>0</v>
      </c>
      <c r="H390" s="77"/>
      <c r="I390" s="77"/>
      <c r="J390" s="80">
        <f>'070401'!J46</f>
        <v>0</v>
      </c>
      <c r="K390" s="77">
        <f t="shared" si="163"/>
        <v>0</v>
      </c>
      <c r="L390" s="77">
        <f>'070401'!L46</f>
        <v>0</v>
      </c>
      <c r="M390" s="77">
        <f>'070401'!M46</f>
        <v>0</v>
      </c>
      <c r="N390" s="77">
        <f>'070401'!N46</f>
        <v>0</v>
      </c>
      <c r="O390" s="77">
        <f>'070401'!O46</f>
        <v>0</v>
      </c>
      <c r="P390" s="77">
        <f>'070401'!P46</f>
        <v>0</v>
      </c>
      <c r="Q390" s="77">
        <f>'070401'!Q46</f>
        <v>0</v>
      </c>
    </row>
    <row r="391" spans="2:17" ht="19.5">
      <c r="B391" s="67">
        <v>2800</v>
      </c>
      <c r="C391" s="65" t="s">
        <v>39</v>
      </c>
      <c r="D391" s="80"/>
      <c r="E391" s="77">
        <f>'070401'!F47</f>
        <v>0.297</v>
      </c>
      <c r="F391" s="83">
        <f t="shared" si="165"/>
        <v>0.297</v>
      </c>
      <c r="G391" s="77">
        <f>H391+I391</f>
        <v>0.333</v>
      </c>
      <c r="H391" s="77"/>
      <c r="I391" s="77">
        <f>'070401'!I47</f>
        <v>0.333</v>
      </c>
      <c r="J391" s="80">
        <f>'070401'!J47</f>
        <v>0</v>
      </c>
      <c r="K391" s="77">
        <f t="shared" si="163"/>
        <v>0.333</v>
      </c>
      <c r="L391" s="77">
        <f>'070401'!L47</f>
        <v>0.351</v>
      </c>
      <c r="M391" s="77">
        <f>'070401'!M47</f>
        <v>0</v>
      </c>
      <c r="N391" s="77">
        <f>'070401'!N47</f>
        <v>0.351</v>
      </c>
      <c r="O391" s="77">
        <f>'070401'!O47</f>
        <v>0.369</v>
      </c>
      <c r="P391" s="77">
        <f>'070401'!P47</f>
        <v>0</v>
      </c>
      <c r="Q391" s="77">
        <f>'070401'!Q47</f>
        <v>0.369</v>
      </c>
    </row>
    <row r="392" spans="2:17" ht="19.5">
      <c r="B392" s="67">
        <v>2900</v>
      </c>
      <c r="C392" s="65" t="s">
        <v>40</v>
      </c>
      <c r="D392" s="80"/>
      <c r="E392" s="80"/>
      <c r="F392" s="83">
        <f t="shared" si="165"/>
        <v>0</v>
      </c>
      <c r="G392" s="77">
        <f>H392+I392</f>
        <v>0</v>
      </c>
      <c r="H392" s="81">
        <f>H393+H407</f>
        <v>0</v>
      </c>
      <c r="I392" s="77"/>
      <c r="J392" s="80">
        <f>'070401'!J48</f>
        <v>0</v>
      </c>
      <c r="K392" s="77">
        <f t="shared" si="163"/>
        <v>0</v>
      </c>
      <c r="L392" s="77">
        <f>'070401'!L48</f>
        <v>0</v>
      </c>
      <c r="M392" s="77">
        <f>'070401'!M48</f>
        <v>0</v>
      </c>
      <c r="N392" s="77">
        <f>'070401'!N48</f>
        <v>0</v>
      </c>
      <c r="O392" s="77">
        <f>'070401'!O48</f>
        <v>0</v>
      </c>
      <c r="P392" s="77">
        <f>'070401'!P48</f>
        <v>0</v>
      </c>
      <c r="Q392" s="77">
        <f>'070401'!Q48</f>
        <v>0</v>
      </c>
    </row>
    <row r="393" spans="2:17" ht="19.5">
      <c r="B393" s="67">
        <v>3000</v>
      </c>
      <c r="C393" s="65" t="s">
        <v>41</v>
      </c>
      <c r="D393" s="81">
        <f>D394+D408</f>
        <v>0</v>
      </c>
      <c r="E393" s="81">
        <f>E394+E408</f>
        <v>0</v>
      </c>
      <c r="F393" s="83">
        <f t="shared" si="165"/>
        <v>0</v>
      </c>
      <c r="G393" s="81">
        <f>G394+G408</f>
        <v>0</v>
      </c>
      <c r="H393" s="77">
        <f>H394+H395+H398+H401+H405+H406</f>
        <v>0</v>
      </c>
      <c r="I393" s="81">
        <f>I394+I408</f>
        <v>0</v>
      </c>
      <c r="J393" s="80">
        <f>'070401'!J49</f>
        <v>155</v>
      </c>
      <c r="K393" s="77">
        <f t="shared" si="163"/>
        <v>155</v>
      </c>
      <c r="L393" s="77">
        <f>'070401'!L49</f>
        <v>0</v>
      </c>
      <c r="M393" s="77">
        <f>'070401'!M49</f>
        <v>163.525</v>
      </c>
      <c r="N393" s="77">
        <f>'070401'!N49</f>
        <v>163.525</v>
      </c>
      <c r="O393" s="77">
        <f>'070401'!O49</f>
        <v>0</v>
      </c>
      <c r="P393" s="77">
        <f>'070401'!P49</f>
        <v>172.028</v>
      </c>
      <c r="Q393" s="77">
        <f>'070401'!Q49</f>
        <v>172.028</v>
      </c>
    </row>
    <row r="394" spans="2:17" ht="19.5">
      <c r="B394" s="64">
        <v>3100</v>
      </c>
      <c r="C394" s="68" t="s">
        <v>42</v>
      </c>
      <c r="D394" s="77">
        <f>D395+D396+D399+D402+D406+D407</f>
        <v>0</v>
      </c>
      <c r="E394" s="77">
        <f>E395+E396+E399+E402+E406+E407</f>
        <v>0</v>
      </c>
      <c r="F394" s="83">
        <f t="shared" si="165"/>
        <v>0</v>
      </c>
      <c r="G394" s="77">
        <f>G395+G396+G399+G402+G406+G407</f>
        <v>0</v>
      </c>
      <c r="H394" s="77"/>
      <c r="I394" s="77"/>
      <c r="J394" s="80">
        <f>'070401'!J50</f>
        <v>155</v>
      </c>
      <c r="K394" s="77">
        <f t="shared" si="163"/>
        <v>155</v>
      </c>
      <c r="L394" s="77">
        <f>'070401'!L50</f>
        <v>0</v>
      </c>
      <c r="M394" s="77">
        <f>'070401'!M50</f>
        <v>163.525</v>
      </c>
      <c r="N394" s="77">
        <f>'070401'!N50</f>
        <v>163.525</v>
      </c>
      <c r="O394" s="77">
        <f>'070401'!O50</f>
        <v>0</v>
      </c>
      <c r="P394" s="77">
        <f>'070401'!P50</f>
        <v>172.028</v>
      </c>
      <c r="Q394" s="77">
        <f>'070401'!Q50</f>
        <v>172.028</v>
      </c>
    </row>
    <row r="395" spans="2:17" ht="30">
      <c r="B395" s="64">
        <v>3110</v>
      </c>
      <c r="C395" s="68" t="s">
        <v>43</v>
      </c>
      <c r="D395" s="77"/>
      <c r="E395" s="77"/>
      <c r="F395" s="83">
        <f t="shared" si="165"/>
        <v>0</v>
      </c>
      <c r="G395" s="77">
        <f aca="true" t="shared" si="166" ref="G395:G408">H395+I395</f>
        <v>0</v>
      </c>
      <c r="H395" s="77"/>
      <c r="I395" s="77"/>
      <c r="J395" s="80">
        <f>'070401'!J51</f>
        <v>155</v>
      </c>
      <c r="K395" s="77">
        <f t="shared" si="163"/>
        <v>155</v>
      </c>
      <c r="L395" s="77">
        <f>'070401'!L51</f>
        <v>0</v>
      </c>
      <c r="M395" s="77">
        <f>'070401'!M51</f>
        <v>163.525</v>
      </c>
      <c r="N395" s="77">
        <f>'070401'!N51</f>
        <v>163.525</v>
      </c>
      <c r="O395" s="77">
        <f>'070401'!O51</f>
        <v>0</v>
      </c>
      <c r="P395" s="77">
        <f>'070401'!P51</f>
        <v>172.028</v>
      </c>
      <c r="Q395" s="77">
        <f>'070401'!Q51</f>
        <v>172.028</v>
      </c>
    </row>
    <row r="396" spans="2:17" ht="30">
      <c r="B396" s="64">
        <v>3120</v>
      </c>
      <c r="C396" s="68" t="s">
        <v>44</v>
      </c>
      <c r="D396" s="77">
        <f>D397+D398</f>
        <v>0</v>
      </c>
      <c r="E396" s="77">
        <f>E397+E398</f>
        <v>0</v>
      </c>
      <c r="F396" s="83">
        <f t="shared" si="165"/>
        <v>0</v>
      </c>
      <c r="G396" s="77">
        <f t="shared" si="166"/>
        <v>0</v>
      </c>
      <c r="H396" s="77"/>
      <c r="I396" s="77"/>
      <c r="J396" s="80">
        <f>'070401'!J52</f>
        <v>0</v>
      </c>
      <c r="K396" s="77">
        <f t="shared" si="163"/>
        <v>0</v>
      </c>
      <c r="L396" s="77">
        <f>'070401'!L52</f>
        <v>0</v>
      </c>
      <c r="M396" s="77">
        <f>'070401'!M52</f>
        <v>0</v>
      </c>
      <c r="N396" s="77">
        <f>'070401'!N52</f>
        <v>0</v>
      </c>
      <c r="O396" s="77">
        <f>'070401'!O52</f>
        <v>0</v>
      </c>
      <c r="P396" s="77">
        <f>'070401'!P52</f>
        <v>0</v>
      </c>
      <c r="Q396" s="77">
        <f>'070401'!Q52</f>
        <v>0</v>
      </c>
    </row>
    <row r="397" spans="2:17" ht="30" hidden="1">
      <c r="B397" s="64">
        <v>3121</v>
      </c>
      <c r="C397" s="68" t="s">
        <v>45</v>
      </c>
      <c r="D397" s="77"/>
      <c r="E397" s="77"/>
      <c r="F397" s="83">
        <f t="shared" si="165"/>
        <v>0</v>
      </c>
      <c r="G397" s="77">
        <f t="shared" si="166"/>
        <v>0</v>
      </c>
      <c r="H397" s="77"/>
      <c r="I397" s="77"/>
      <c r="J397" s="80">
        <f>'070401'!J53</f>
        <v>0</v>
      </c>
      <c r="K397" s="77">
        <f t="shared" si="163"/>
        <v>0</v>
      </c>
      <c r="L397" s="77">
        <f>'070401'!L53</f>
        <v>0</v>
      </c>
      <c r="M397" s="77">
        <f>'070401'!M53</f>
        <v>0</v>
      </c>
      <c r="N397" s="77">
        <f>'070401'!N53</f>
        <v>0</v>
      </c>
      <c r="O397" s="77">
        <f>'070401'!O53</f>
        <v>0</v>
      </c>
      <c r="P397" s="77">
        <f>'070401'!P53</f>
        <v>0</v>
      </c>
      <c r="Q397" s="77">
        <f>'070401'!Q53</f>
        <v>0</v>
      </c>
    </row>
    <row r="398" spans="2:17" ht="30" hidden="1">
      <c r="B398" s="64">
        <v>3122</v>
      </c>
      <c r="C398" s="68" t="s">
        <v>46</v>
      </c>
      <c r="D398" s="77"/>
      <c r="E398" s="77"/>
      <c r="F398" s="83">
        <f t="shared" si="165"/>
        <v>0</v>
      </c>
      <c r="G398" s="77">
        <f t="shared" si="166"/>
        <v>0</v>
      </c>
      <c r="H398" s="77"/>
      <c r="I398" s="77"/>
      <c r="J398" s="80">
        <f>'070401'!J54</f>
        <v>0</v>
      </c>
      <c r="K398" s="77">
        <f t="shared" si="163"/>
        <v>0</v>
      </c>
      <c r="L398" s="77">
        <f>'070401'!L54</f>
        <v>0</v>
      </c>
      <c r="M398" s="77">
        <f>'070401'!M54</f>
        <v>0</v>
      </c>
      <c r="N398" s="77">
        <f>'070401'!N54</f>
        <v>0</v>
      </c>
      <c r="O398" s="77">
        <f>'070401'!O54</f>
        <v>0</v>
      </c>
      <c r="P398" s="77">
        <f>'070401'!P54</f>
        <v>0</v>
      </c>
      <c r="Q398" s="77">
        <f>'070401'!Q54</f>
        <v>0</v>
      </c>
    </row>
    <row r="399" spans="2:17" ht="19.5" hidden="1">
      <c r="B399" s="64">
        <v>3130</v>
      </c>
      <c r="C399" s="68" t="s">
        <v>47</v>
      </c>
      <c r="D399" s="77">
        <f>D400+D401</f>
        <v>0</v>
      </c>
      <c r="E399" s="77">
        <f>E400+E401</f>
        <v>0</v>
      </c>
      <c r="F399" s="83">
        <f t="shared" si="165"/>
        <v>0</v>
      </c>
      <c r="G399" s="77">
        <f t="shared" si="166"/>
        <v>0</v>
      </c>
      <c r="H399" s="77"/>
      <c r="I399" s="77"/>
      <c r="J399" s="80">
        <f>'070401'!J55</f>
        <v>0</v>
      </c>
      <c r="K399" s="77">
        <f t="shared" si="163"/>
        <v>0</v>
      </c>
      <c r="L399" s="77">
        <f>'070401'!L55</f>
        <v>0</v>
      </c>
      <c r="M399" s="77">
        <f>'070401'!M55</f>
        <v>0</v>
      </c>
      <c r="N399" s="77">
        <f>'070401'!N55</f>
        <v>0</v>
      </c>
      <c r="O399" s="77">
        <f>'070401'!O55</f>
        <v>0</v>
      </c>
      <c r="P399" s="77">
        <f>'070401'!P55</f>
        <v>0</v>
      </c>
      <c r="Q399" s="77">
        <f>'070401'!Q55</f>
        <v>0</v>
      </c>
    </row>
    <row r="400" spans="2:17" ht="30" hidden="1">
      <c r="B400" s="64">
        <v>3131</v>
      </c>
      <c r="C400" s="68" t="s">
        <v>48</v>
      </c>
      <c r="D400" s="77"/>
      <c r="E400" s="77"/>
      <c r="F400" s="83">
        <f t="shared" si="165"/>
        <v>0</v>
      </c>
      <c r="G400" s="77">
        <f t="shared" si="166"/>
        <v>0</v>
      </c>
      <c r="H400" s="77"/>
      <c r="I400" s="77"/>
      <c r="J400" s="80">
        <f>'070401'!J56</f>
        <v>0</v>
      </c>
      <c r="K400" s="77">
        <f t="shared" si="163"/>
        <v>0</v>
      </c>
      <c r="L400" s="77">
        <f>'070401'!L56</f>
        <v>0</v>
      </c>
      <c r="M400" s="77">
        <f>'070401'!M56</f>
        <v>0</v>
      </c>
      <c r="N400" s="77">
        <f>'070401'!N56</f>
        <v>0</v>
      </c>
      <c r="O400" s="77">
        <f>'070401'!O56</f>
        <v>0</v>
      </c>
      <c r="P400" s="77">
        <f>'070401'!P56</f>
        <v>0</v>
      </c>
      <c r="Q400" s="77">
        <f>'070401'!Q56</f>
        <v>0</v>
      </c>
    </row>
    <row r="401" spans="2:17" ht="19.5" hidden="1">
      <c r="B401" s="64">
        <v>3132</v>
      </c>
      <c r="C401" s="68" t="s">
        <v>49</v>
      </c>
      <c r="D401" s="77"/>
      <c r="E401" s="77"/>
      <c r="F401" s="83">
        <f t="shared" si="165"/>
        <v>0</v>
      </c>
      <c r="G401" s="77">
        <f t="shared" si="166"/>
        <v>0</v>
      </c>
      <c r="H401" s="77">
        <f>H402+H403+H404</f>
        <v>0</v>
      </c>
      <c r="I401" s="77"/>
      <c r="J401" s="80">
        <f>'070401'!J57</f>
        <v>0</v>
      </c>
      <c r="K401" s="77">
        <f t="shared" si="163"/>
        <v>0</v>
      </c>
      <c r="L401" s="77">
        <f>'070401'!L57</f>
        <v>0</v>
      </c>
      <c r="M401" s="77">
        <f>'070401'!M57</f>
        <v>0</v>
      </c>
      <c r="N401" s="77">
        <f>'070401'!N57</f>
        <v>0</v>
      </c>
      <c r="O401" s="77">
        <f>'070401'!O57</f>
        <v>0</v>
      </c>
      <c r="P401" s="77">
        <f>'070401'!P57</f>
        <v>0</v>
      </c>
      <c r="Q401" s="77">
        <f>'070401'!Q57</f>
        <v>0</v>
      </c>
    </row>
    <row r="402" spans="2:17" ht="19.5" hidden="1">
      <c r="B402" s="64">
        <v>3140</v>
      </c>
      <c r="C402" s="68" t="s">
        <v>50</v>
      </c>
      <c r="D402" s="77">
        <f>D403+D404+D405</f>
        <v>0</v>
      </c>
      <c r="E402" s="77">
        <f>E403+E404+E405</f>
        <v>0</v>
      </c>
      <c r="F402" s="83">
        <f t="shared" si="165"/>
        <v>0</v>
      </c>
      <c r="G402" s="77">
        <f t="shared" si="166"/>
        <v>0</v>
      </c>
      <c r="H402" s="77"/>
      <c r="I402" s="77"/>
      <c r="J402" s="80">
        <f>'070401'!J58</f>
        <v>0</v>
      </c>
      <c r="K402" s="77">
        <f t="shared" si="163"/>
        <v>0</v>
      </c>
      <c r="L402" s="77">
        <f>'070401'!L58</f>
        <v>0</v>
      </c>
      <c r="M402" s="77">
        <f>'070401'!M58</f>
        <v>0</v>
      </c>
      <c r="N402" s="77">
        <f>'070401'!N58</f>
        <v>0</v>
      </c>
      <c r="O402" s="77">
        <f>'070401'!O58</f>
        <v>0</v>
      </c>
      <c r="P402" s="77">
        <f>'070401'!P58</f>
        <v>0</v>
      </c>
      <c r="Q402" s="77">
        <f>'070401'!Q58</f>
        <v>0</v>
      </c>
    </row>
    <row r="403" spans="2:17" ht="30" hidden="1">
      <c r="B403" s="64">
        <v>3141</v>
      </c>
      <c r="C403" s="68" t="s">
        <v>51</v>
      </c>
      <c r="D403" s="77"/>
      <c r="E403" s="77"/>
      <c r="F403" s="83">
        <f t="shared" si="165"/>
        <v>0</v>
      </c>
      <c r="G403" s="77">
        <f t="shared" si="166"/>
        <v>0</v>
      </c>
      <c r="H403" s="77"/>
      <c r="I403" s="77"/>
      <c r="J403" s="80">
        <f>'070401'!J59</f>
        <v>0</v>
      </c>
      <c r="K403" s="77">
        <f t="shared" si="163"/>
        <v>0</v>
      </c>
      <c r="L403" s="77">
        <f>'070401'!L59</f>
        <v>0</v>
      </c>
      <c r="M403" s="77">
        <f>'070401'!M59</f>
        <v>0</v>
      </c>
      <c r="N403" s="77">
        <f>'070401'!N59</f>
        <v>0</v>
      </c>
      <c r="O403" s="77">
        <f>'070401'!O59</f>
        <v>0</v>
      </c>
      <c r="P403" s="77">
        <f>'070401'!P59</f>
        <v>0</v>
      </c>
      <c r="Q403" s="77">
        <f>'070401'!Q59</f>
        <v>0</v>
      </c>
    </row>
    <row r="404" spans="2:17" ht="30" hidden="1">
      <c r="B404" s="64">
        <v>3142</v>
      </c>
      <c r="C404" s="68" t="s">
        <v>52</v>
      </c>
      <c r="D404" s="77"/>
      <c r="E404" s="77"/>
      <c r="F404" s="83">
        <f t="shared" si="165"/>
        <v>0</v>
      </c>
      <c r="G404" s="77">
        <f t="shared" si="166"/>
        <v>0</v>
      </c>
      <c r="H404" s="77"/>
      <c r="I404" s="77"/>
      <c r="J404" s="80">
        <f>'070401'!J60</f>
        <v>0</v>
      </c>
      <c r="K404" s="77">
        <f t="shared" si="163"/>
        <v>0</v>
      </c>
      <c r="L404" s="77">
        <f>'070401'!L60</f>
        <v>0</v>
      </c>
      <c r="M404" s="77">
        <f>'070401'!M60</f>
        <v>0</v>
      </c>
      <c r="N404" s="77">
        <f>'070401'!N60</f>
        <v>0</v>
      </c>
      <c r="O404" s="77">
        <f>'070401'!O60</f>
        <v>0</v>
      </c>
      <c r="P404" s="77">
        <f>'070401'!P60</f>
        <v>0</v>
      </c>
      <c r="Q404" s="77">
        <f>'070401'!Q60</f>
        <v>0</v>
      </c>
    </row>
    <row r="405" spans="2:17" ht="30" hidden="1">
      <c r="B405" s="64">
        <v>3143</v>
      </c>
      <c r="C405" s="68" t="s">
        <v>53</v>
      </c>
      <c r="D405" s="77"/>
      <c r="E405" s="77"/>
      <c r="F405" s="83">
        <f t="shared" si="165"/>
        <v>0</v>
      </c>
      <c r="G405" s="77">
        <f t="shared" si="166"/>
        <v>0</v>
      </c>
      <c r="H405" s="77"/>
      <c r="I405" s="77"/>
      <c r="J405" s="80">
        <f>'070401'!J61</f>
        <v>0</v>
      </c>
      <c r="K405" s="77">
        <f t="shared" si="163"/>
        <v>0</v>
      </c>
      <c r="L405" s="77">
        <f>'070401'!L61</f>
        <v>0</v>
      </c>
      <c r="M405" s="77">
        <f>'070401'!M61</f>
        <v>0</v>
      </c>
      <c r="N405" s="77">
        <f>'070401'!N61</f>
        <v>0</v>
      </c>
      <c r="O405" s="77">
        <f>'070401'!O61</f>
        <v>0</v>
      </c>
      <c r="P405" s="77">
        <f>'070401'!P61</f>
        <v>0</v>
      </c>
      <c r="Q405" s="77">
        <f>'070401'!Q61</f>
        <v>0</v>
      </c>
    </row>
    <row r="406" spans="2:17" ht="19.5" hidden="1">
      <c r="B406" s="64">
        <v>3150</v>
      </c>
      <c r="C406" s="68" t="s">
        <v>54</v>
      </c>
      <c r="D406" s="77"/>
      <c r="E406" s="77"/>
      <c r="F406" s="83">
        <f t="shared" si="165"/>
        <v>0</v>
      </c>
      <c r="G406" s="77">
        <f t="shared" si="166"/>
        <v>0</v>
      </c>
      <c r="H406" s="77"/>
      <c r="I406" s="77"/>
      <c r="J406" s="80">
        <f>'070401'!J62</f>
        <v>0</v>
      </c>
      <c r="K406" s="77">
        <f t="shared" si="163"/>
        <v>0</v>
      </c>
      <c r="L406" s="77">
        <f>'070401'!L62</f>
        <v>0</v>
      </c>
      <c r="M406" s="77">
        <f>'070401'!M62</f>
        <v>0</v>
      </c>
      <c r="N406" s="77">
        <f>'070401'!N62</f>
        <v>0</v>
      </c>
      <c r="O406" s="77">
        <f>'070401'!O62</f>
        <v>0</v>
      </c>
      <c r="P406" s="77">
        <f>'070401'!P62</f>
        <v>0</v>
      </c>
      <c r="Q406" s="77">
        <f>'070401'!Q62</f>
        <v>0</v>
      </c>
    </row>
    <row r="407" spans="2:17" ht="30" hidden="1">
      <c r="B407" s="64">
        <v>3160</v>
      </c>
      <c r="C407" s="68" t="s">
        <v>55</v>
      </c>
      <c r="D407" s="77"/>
      <c r="E407" s="77"/>
      <c r="F407" s="83">
        <f t="shared" si="165"/>
        <v>0</v>
      </c>
      <c r="G407" s="77">
        <f t="shared" si="166"/>
        <v>0</v>
      </c>
      <c r="H407" s="77">
        <f>H408+H409+H410+H411</f>
        <v>0</v>
      </c>
      <c r="I407" s="77"/>
      <c r="J407" s="80">
        <f>'070401'!J63</f>
        <v>0</v>
      </c>
      <c r="K407" s="77">
        <f t="shared" si="163"/>
        <v>0</v>
      </c>
      <c r="L407" s="77">
        <f>'070401'!L63</f>
        <v>0</v>
      </c>
      <c r="M407" s="77">
        <f>'070401'!M63</f>
        <v>0</v>
      </c>
      <c r="N407" s="77">
        <f>'070401'!N63</f>
        <v>0</v>
      </c>
      <c r="O407" s="77">
        <f>'070401'!O63</f>
        <v>0</v>
      </c>
      <c r="P407" s="77">
        <f>'070401'!P63</f>
        <v>0</v>
      </c>
      <c r="Q407" s="77">
        <f>'070401'!Q63</f>
        <v>0</v>
      </c>
    </row>
    <row r="408" spans="2:17" ht="19.5" hidden="1">
      <c r="B408" s="64">
        <v>3200</v>
      </c>
      <c r="C408" s="68" t="s">
        <v>56</v>
      </c>
      <c r="D408" s="77">
        <f>D409+D410+D411+D412</f>
        <v>0</v>
      </c>
      <c r="E408" s="77">
        <f>E409+E410+E411+E412</f>
        <v>0</v>
      </c>
      <c r="F408" s="83">
        <f t="shared" si="165"/>
        <v>0</v>
      </c>
      <c r="G408" s="77">
        <f t="shared" si="166"/>
        <v>0</v>
      </c>
      <c r="H408" s="77"/>
      <c r="I408" s="77"/>
      <c r="J408" s="80">
        <f>'070401'!J64</f>
        <v>0</v>
      </c>
      <c r="K408" s="77">
        <f t="shared" si="163"/>
        <v>0</v>
      </c>
      <c r="L408" s="77">
        <f>'070401'!L64</f>
        <v>0</v>
      </c>
      <c r="M408" s="77">
        <f>'070401'!M64</f>
        <v>0</v>
      </c>
      <c r="N408" s="77">
        <f>'070401'!N64</f>
        <v>0</v>
      </c>
      <c r="O408" s="77">
        <f>'070401'!O64</f>
        <v>0</v>
      </c>
      <c r="P408" s="77">
        <f>'070401'!P64</f>
        <v>0</v>
      </c>
      <c r="Q408" s="77">
        <f>'070401'!Q64</f>
        <v>0</v>
      </c>
    </row>
    <row r="409" spans="2:17" ht="30" hidden="1">
      <c r="B409" s="64">
        <v>3210</v>
      </c>
      <c r="C409" s="68" t="s">
        <v>57</v>
      </c>
      <c r="D409" s="77"/>
      <c r="E409" s="77"/>
      <c r="F409" s="83">
        <f t="shared" si="165"/>
        <v>0</v>
      </c>
      <c r="G409" s="77"/>
      <c r="H409" s="77"/>
      <c r="I409" s="77"/>
      <c r="J409" s="80">
        <f>'070401'!J65</f>
        <v>0</v>
      </c>
      <c r="K409" s="77">
        <f t="shared" si="163"/>
        <v>0</v>
      </c>
      <c r="L409" s="77">
        <f>'070401'!L65</f>
        <v>0</v>
      </c>
      <c r="M409" s="77">
        <f>'070401'!M65</f>
        <v>0</v>
      </c>
      <c r="N409" s="77">
        <f>'070401'!N65</f>
        <v>0</v>
      </c>
      <c r="O409" s="77">
        <f>'070401'!O65</f>
        <v>0</v>
      </c>
      <c r="P409" s="77">
        <f>'070401'!P65</f>
        <v>0</v>
      </c>
      <c r="Q409" s="77">
        <f>'070401'!Q65</f>
        <v>0</v>
      </c>
    </row>
    <row r="410" spans="2:17" ht="30" hidden="1">
      <c r="B410" s="64">
        <v>3220</v>
      </c>
      <c r="C410" s="68" t="s">
        <v>58</v>
      </c>
      <c r="D410" s="77"/>
      <c r="E410" s="77"/>
      <c r="F410" s="83">
        <f t="shared" si="165"/>
        <v>0</v>
      </c>
      <c r="G410" s="77"/>
      <c r="H410" s="77"/>
      <c r="I410" s="77"/>
      <c r="J410" s="80">
        <f>'070401'!J66</f>
        <v>0</v>
      </c>
      <c r="K410" s="77">
        <f t="shared" si="163"/>
        <v>0</v>
      </c>
      <c r="L410" s="77">
        <f>'070401'!L66</f>
        <v>0</v>
      </c>
      <c r="M410" s="77">
        <f>'070401'!M66</f>
        <v>0</v>
      </c>
      <c r="N410" s="77">
        <f>'070401'!N66</f>
        <v>0</v>
      </c>
      <c r="O410" s="77">
        <f>'070401'!O66</f>
        <v>0</v>
      </c>
      <c r="P410" s="77">
        <f>'070401'!P66</f>
        <v>0</v>
      </c>
      <c r="Q410" s="77">
        <f>'070401'!Q66</f>
        <v>0</v>
      </c>
    </row>
    <row r="411" spans="2:17" ht="45" hidden="1">
      <c r="B411" s="64">
        <v>3230</v>
      </c>
      <c r="C411" s="68" t="s">
        <v>59</v>
      </c>
      <c r="D411" s="77"/>
      <c r="E411" s="77"/>
      <c r="F411" s="83">
        <f t="shared" si="165"/>
        <v>0</v>
      </c>
      <c r="G411" s="77"/>
      <c r="H411" s="77"/>
      <c r="I411" s="77"/>
      <c r="J411" s="80">
        <f>'070401'!J67</f>
        <v>0</v>
      </c>
      <c r="K411" s="77">
        <f t="shared" si="163"/>
        <v>0</v>
      </c>
      <c r="L411" s="77">
        <f>'070401'!L67</f>
        <v>0</v>
      </c>
      <c r="M411" s="77">
        <f>'070401'!M67</f>
        <v>0</v>
      </c>
      <c r="N411" s="77">
        <f>'070401'!N67</f>
        <v>0</v>
      </c>
      <c r="O411" s="77">
        <f>'070401'!O67</f>
        <v>0</v>
      </c>
      <c r="P411" s="77">
        <f>'070401'!P67</f>
        <v>0</v>
      </c>
      <c r="Q411" s="77">
        <f>'070401'!Q67</f>
        <v>0</v>
      </c>
    </row>
    <row r="412" spans="2:17" ht="19.5">
      <c r="B412" s="64">
        <v>3240</v>
      </c>
      <c r="C412" s="68" t="s">
        <v>60</v>
      </c>
      <c r="D412" s="77"/>
      <c r="E412" s="77"/>
      <c r="F412" s="83">
        <f t="shared" si="165"/>
        <v>0</v>
      </c>
      <c r="G412" s="77"/>
      <c r="H412" s="77"/>
      <c r="I412" s="77"/>
      <c r="J412" s="80">
        <f>'070401'!J68</f>
        <v>0</v>
      </c>
      <c r="K412" s="77">
        <f t="shared" si="163"/>
        <v>0</v>
      </c>
      <c r="L412" s="77">
        <f>'070401'!L68</f>
        <v>0</v>
      </c>
      <c r="M412" s="77">
        <f>'070401'!M68</f>
        <v>0</v>
      </c>
      <c r="N412" s="77">
        <f>'070401'!N68</f>
        <v>0</v>
      </c>
      <c r="O412" s="77">
        <f>'070401'!O68</f>
        <v>0</v>
      </c>
      <c r="P412" s="77">
        <f>'070401'!P68</f>
        <v>0</v>
      </c>
      <c r="Q412" s="77">
        <f>'070401'!Q68</f>
        <v>0</v>
      </c>
    </row>
    <row r="413" spans="2:17" s="71" customFormat="1" ht="30">
      <c r="B413" s="74" t="s">
        <v>98</v>
      </c>
      <c r="C413" s="75" t="s">
        <v>99</v>
      </c>
      <c r="D413" s="82"/>
      <c r="E413" s="82"/>
      <c r="F413" s="82"/>
      <c r="G413" s="82"/>
      <c r="H413" s="82"/>
      <c r="I413" s="82">
        <f>'070802'!I12</f>
        <v>737.684</v>
      </c>
      <c r="J413" s="82">
        <f>'070802'!J12</f>
        <v>0</v>
      </c>
      <c r="K413" s="82"/>
      <c r="L413" s="82">
        <f>'070802'!L12</f>
        <v>823.2450000000001</v>
      </c>
      <c r="M413" s="82">
        <f>'070802'!M12</f>
        <v>0</v>
      </c>
      <c r="N413" s="82">
        <f>'070802'!N12</f>
        <v>823.2450000000001</v>
      </c>
      <c r="O413" s="82">
        <f>'070802'!O12</f>
        <v>894.261</v>
      </c>
      <c r="P413" s="82">
        <f>'070802'!P12</f>
        <v>0</v>
      </c>
      <c r="Q413" s="82">
        <f>'070802'!Q12</f>
        <v>894.261</v>
      </c>
    </row>
    <row r="414" spans="2:17" ht="19.5">
      <c r="B414" s="67"/>
      <c r="C414" s="66" t="s">
        <v>5</v>
      </c>
      <c r="D414" s="83">
        <f>D415+D450</f>
        <v>0</v>
      </c>
      <c r="E414" s="83">
        <f>E415+E450</f>
        <v>583.0029999999999</v>
      </c>
      <c r="F414" s="83">
        <f aca="true" t="shared" si="167" ref="F414:F445">D414+E414</f>
        <v>583.0029999999999</v>
      </c>
      <c r="G414" s="83">
        <f aca="true" t="shared" si="168" ref="G414:Q414">G415+G450</f>
        <v>737.684</v>
      </c>
      <c r="H414" s="83">
        <f t="shared" si="168"/>
        <v>0</v>
      </c>
      <c r="I414" s="83">
        <f t="shared" si="168"/>
        <v>737.684</v>
      </c>
      <c r="J414" s="83">
        <f t="shared" si="168"/>
        <v>0</v>
      </c>
      <c r="K414" s="83">
        <f t="shared" si="168"/>
        <v>737.684</v>
      </c>
      <c r="L414" s="83">
        <f t="shared" si="168"/>
        <v>823.2450000000001</v>
      </c>
      <c r="M414" s="83">
        <f t="shared" si="168"/>
        <v>0</v>
      </c>
      <c r="N414" s="83">
        <f t="shared" si="168"/>
        <v>823.2450000000001</v>
      </c>
      <c r="O414" s="83">
        <f t="shared" si="168"/>
        <v>894.261</v>
      </c>
      <c r="P414" s="83">
        <f t="shared" si="168"/>
        <v>0</v>
      </c>
      <c r="Q414" s="83">
        <f t="shared" si="168"/>
        <v>894.261</v>
      </c>
    </row>
    <row r="415" spans="2:17" ht="19.5">
      <c r="B415" s="67">
        <v>2000</v>
      </c>
      <c r="C415" s="65" t="s">
        <v>6</v>
      </c>
      <c r="D415" s="80">
        <f>D416+D421+D437+D440+D444+D448+D449</f>
        <v>0</v>
      </c>
      <c r="E415" s="80">
        <f>E416+E421+E437+E440+E444+E448+E449</f>
        <v>583.0029999999999</v>
      </c>
      <c r="F415" s="83">
        <f t="shared" si="167"/>
        <v>583.0029999999999</v>
      </c>
      <c r="G415" s="80">
        <f>G416+G421+G437+G440+G444+G448+G449</f>
        <v>737.684</v>
      </c>
      <c r="H415" s="80">
        <f>H416+H419</f>
        <v>0</v>
      </c>
      <c r="I415" s="80">
        <f>'070802'!I14</f>
        <v>737.684</v>
      </c>
      <c r="J415" s="80">
        <f>'070802'!J14</f>
        <v>0</v>
      </c>
      <c r="K415" s="77">
        <f>J415+G415</f>
        <v>737.684</v>
      </c>
      <c r="L415" s="77">
        <f>'070802'!L14</f>
        <v>823.2450000000001</v>
      </c>
      <c r="M415" s="77">
        <f>'070802'!M14</f>
        <v>0</v>
      </c>
      <c r="N415" s="77">
        <f>'070802'!N14</f>
        <v>823.2450000000001</v>
      </c>
      <c r="O415" s="77">
        <f>'070802'!O14</f>
        <v>894.261</v>
      </c>
      <c r="P415" s="77">
        <f>'070802'!P14</f>
        <v>0</v>
      </c>
      <c r="Q415" s="77">
        <f>'070802'!Q14</f>
        <v>894.261</v>
      </c>
    </row>
    <row r="416" spans="2:17" ht="30">
      <c r="B416" s="67">
        <v>2100</v>
      </c>
      <c r="C416" s="65" t="s">
        <v>7</v>
      </c>
      <c r="D416" s="80">
        <f>D417+D420</f>
        <v>0</v>
      </c>
      <c r="E416" s="80">
        <f>E417+E420</f>
        <v>583.0029999999999</v>
      </c>
      <c r="F416" s="83">
        <f t="shared" si="167"/>
        <v>583.0029999999999</v>
      </c>
      <c r="G416" s="80">
        <f>G417+G420</f>
        <v>737.684</v>
      </c>
      <c r="H416" s="77"/>
      <c r="I416" s="80">
        <f>'070802'!I15</f>
        <v>737.684</v>
      </c>
      <c r="J416" s="80">
        <f>'070802'!J15</f>
        <v>0</v>
      </c>
      <c r="K416" s="77">
        <f aca="true" t="shared" si="169" ref="K416:K469">J416+G416</f>
        <v>737.684</v>
      </c>
      <c r="L416" s="77">
        <f>'070802'!L15</f>
        <v>823.2450000000001</v>
      </c>
      <c r="M416" s="77">
        <f>'070802'!M15</f>
        <v>0</v>
      </c>
      <c r="N416" s="77">
        <f>'070802'!N15</f>
        <v>823.2450000000001</v>
      </c>
      <c r="O416" s="77">
        <f>'070802'!O15</f>
        <v>894.261</v>
      </c>
      <c r="P416" s="77">
        <f>'070802'!P15</f>
        <v>0</v>
      </c>
      <c r="Q416" s="77">
        <f>'070802'!Q15</f>
        <v>894.261</v>
      </c>
    </row>
    <row r="417" spans="2:17" ht="19.5">
      <c r="B417" s="64">
        <v>2110</v>
      </c>
      <c r="C417" s="68" t="s">
        <v>8</v>
      </c>
      <c r="D417" s="77">
        <f>D418+D419</f>
        <v>0</v>
      </c>
      <c r="E417" s="77">
        <f>E418+E419</f>
        <v>477.871</v>
      </c>
      <c r="F417" s="83">
        <f t="shared" si="167"/>
        <v>477.871</v>
      </c>
      <c r="G417" s="77">
        <f>G418+G419</f>
        <v>604.659</v>
      </c>
      <c r="H417" s="77"/>
      <c r="I417" s="80">
        <f>'070802'!I16</f>
        <v>604.659</v>
      </c>
      <c r="J417" s="80">
        <f>'070802'!J16</f>
        <v>0</v>
      </c>
      <c r="K417" s="77">
        <f t="shared" si="169"/>
        <v>604.659</v>
      </c>
      <c r="L417" s="77">
        <f>'070802'!L16</f>
        <v>674.791</v>
      </c>
      <c r="M417" s="77">
        <f>'070802'!M16</f>
        <v>0</v>
      </c>
      <c r="N417" s="77">
        <f>'070802'!N16</f>
        <v>674.791</v>
      </c>
      <c r="O417" s="77">
        <f>'070802'!O16</f>
        <v>733.001</v>
      </c>
      <c r="P417" s="77">
        <f>'070802'!P16</f>
        <v>0</v>
      </c>
      <c r="Q417" s="77">
        <f>'070802'!Q16</f>
        <v>733.001</v>
      </c>
    </row>
    <row r="418" spans="2:17" ht="19.5">
      <c r="B418" s="64">
        <v>2111</v>
      </c>
      <c r="C418" s="68" t="s">
        <v>9</v>
      </c>
      <c r="D418" s="77"/>
      <c r="E418" s="77">
        <f>'070802'!F17</f>
        <v>477.871</v>
      </c>
      <c r="F418" s="83">
        <f t="shared" si="167"/>
        <v>477.871</v>
      </c>
      <c r="G418" s="77">
        <f>H418+I418</f>
        <v>604.659</v>
      </c>
      <c r="H418" s="77"/>
      <c r="I418" s="80">
        <f>'070802'!I17</f>
        <v>604.659</v>
      </c>
      <c r="J418" s="80">
        <f>'070802'!J17</f>
        <v>0</v>
      </c>
      <c r="K418" s="77">
        <f t="shared" si="169"/>
        <v>604.659</v>
      </c>
      <c r="L418" s="77">
        <f>'070802'!L17</f>
        <v>674.791</v>
      </c>
      <c r="M418" s="77">
        <f>'070802'!M17</f>
        <v>0</v>
      </c>
      <c r="N418" s="77">
        <f>'070802'!N17</f>
        <v>674.791</v>
      </c>
      <c r="O418" s="77">
        <f>'070802'!O17</f>
        <v>733.001</v>
      </c>
      <c r="P418" s="77">
        <f>'070802'!P17</f>
        <v>0</v>
      </c>
      <c r="Q418" s="77">
        <f>'070802'!Q17</f>
        <v>733.001</v>
      </c>
    </row>
    <row r="419" spans="2:17" ht="30">
      <c r="B419" s="64">
        <v>2112</v>
      </c>
      <c r="C419" s="68" t="s">
        <v>10</v>
      </c>
      <c r="D419" s="77"/>
      <c r="E419" s="77"/>
      <c r="F419" s="83">
        <f t="shared" si="167"/>
        <v>0</v>
      </c>
      <c r="G419" s="77">
        <f>H419+I419</f>
        <v>0</v>
      </c>
      <c r="H419" s="77"/>
      <c r="I419" s="80">
        <f>'070802'!I18</f>
        <v>0</v>
      </c>
      <c r="J419" s="80">
        <f>'070802'!J18</f>
        <v>0</v>
      </c>
      <c r="K419" s="77">
        <f t="shared" si="169"/>
        <v>0</v>
      </c>
      <c r="L419" s="77">
        <f>'070802'!L18</f>
        <v>0</v>
      </c>
      <c r="M419" s="77">
        <f>'070802'!M18</f>
        <v>0</v>
      </c>
      <c r="N419" s="77">
        <f>'070802'!N18</f>
        <v>0</v>
      </c>
      <c r="O419" s="77">
        <f>'070802'!O18</f>
        <v>0</v>
      </c>
      <c r="P419" s="77">
        <f>'070802'!P18</f>
        <v>0</v>
      </c>
      <c r="Q419" s="77">
        <f>'070802'!Q18</f>
        <v>0</v>
      </c>
    </row>
    <row r="420" spans="2:17" ht="19.5">
      <c r="B420" s="64">
        <v>2120</v>
      </c>
      <c r="C420" s="68" t="s">
        <v>11</v>
      </c>
      <c r="D420" s="77"/>
      <c r="E420" s="77">
        <f>'070802'!F19</f>
        <v>105.132</v>
      </c>
      <c r="F420" s="83">
        <f t="shared" si="167"/>
        <v>105.132</v>
      </c>
      <c r="G420" s="77">
        <f>H420+I420</f>
        <v>133.025</v>
      </c>
      <c r="H420" s="80">
        <f>H421+H422+H423+H424+H425+H426+H427+H433</f>
        <v>0</v>
      </c>
      <c r="I420" s="80">
        <f>'070802'!I19</f>
        <v>133.025</v>
      </c>
      <c r="J420" s="80">
        <f>'070802'!J19</f>
        <v>0</v>
      </c>
      <c r="K420" s="77">
        <f t="shared" si="169"/>
        <v>133.025</v>
      </c>
      <c r="L420" s="77">
        <f>'070802'!L19</f>
        <v>148.454</v>
      </c>
      <c r="M420" s="77">
        <f>'070802'!M19</f>
        <v>0</v>
      </c>
      <c r="N420" s="77">
        <f>'070802'!N19</f>
        <v>148.454</v>
      </c>
      <c r="O420" s="77">
        <f>'070802'!O19</f>
        <v>161.26</v>
      </c>
      <c r="P420" s="77">
        <f>'070802'!P19</f>
        <v>0</v>
      </c>
      <c r="Q420" s="77">
        <f>'070802'!Q19</f>
        <v>161.26</v>
      </c>
    </row>
    <row r="421" spans="2:17" ht="19.5">
      <c r="B421" s="67">
        <v>2200</v>
      </c>
      <c r="C421" s="65" t="s">
        <v>12</v>
      </c>
      <c r="D421" s="80">
        <f>D422+D423+D424+D425+D426+D427+D428+D434</f>
        <v>0</v>
      </c>
      <c r="E421" s="80">
        <f>E422+E423+E424+E425+E426+E427+E428+E434</f>
        <v>0</v>
      </c>
      <c r="F421" s="83">
        <f t="shared" si="167"/>
        <v>0</v>
      </c>
      <c r="G421" s="80">
        <f>G422+G423+G424+G425+G426+G427+G428+G434</f>
        <v>0</v>
      </c>
      <c r="H421" s="77"/>
      <c r="I421" s="80">
        <f>'070802'!I20</f>
        <v>0</v>
      </c>
      <c r="J421" s="80">
        <f>'070802'!J20</f>
        <v>0</v>
      </c>
      <c r="K421" s="77">
        <f t="shared" si="169"/>
        <v>0</v>
      </c>
      <c r="L421" s="77">
        <f>'070802'!L20</f>
        <v>0</v>
      </c>
      <c r="M421" s="77">
        <f>'070802'!M20</f>
        <v>0</v>
      </c>
      <c r="N421" s="77">
        <f>'070802'!N20</f>
        <v>0</v>
      </c>
      <c r="O421" s="77">
        <f>'070802'!O20</f>
        <v>0</v>
      </c>
      <c r="P421" s="77">
        <f>'070802'!P20</f>
        <v>0</v>
      </c>
      <c r="Q421" s="77">
        <f>'070802'!Q20</f>
        <v>0</v>
      </c>
    </row>
    <row r="422" spans="2:17" ht="30" hidden="1">
      <c r="B422" s="64">
        <v>2210</v>
      </c>
      <c r="C422" s="68" t="s">
        <v>13</v>
      </c>
      <c r="D422" s="77"/>
      <c r="E422" s="77">
        <f>'070802'!F21</f>
        <v>0</v>
      </c>
      <c r="F422" s="83">
        <f t="shared" si="167"/>
        <v>0</v>
      </c>
      <c r="G422" s="77">
        <f>H422+I422</f>
        <v>0</v>
      </c>
      <c r="H422" s="77"/>
      <c r="I422" s="80">
        <f>'070802'!I21</f>
        <v>0</v>
      </c>
      <c r="J422" s="80">
        <f>'070802'!J21</f>
        <v>0</v>
      </c>
      <c r="K422" s="77">
        <f t="shared" si="169"/>
        <v>0</v>
      </c>
      <c r="L422" s="77">
        <f>'070802'!L21</f>
        <v>0</v>
      </c>
      <c r="M422" s="77">
        <f>'070802'!M21</f>
        <v>0</v>
      </c>
      <c r="N422" s="77">
        <f>'070802'!N21</f>
        <v>0</v>
      </c>
      <c r="O422" s="77">
        <f>'070802'!O21</f>
        <v>0</v>
      </c>
      <c r="P422" s="77">
        <f>'070802'!P21</f>
        <v>0</v>
      </c>
      <c r="Q422" s="77">
        <f>'070802'!Q21</f>
        <v>0</v>
      </c>
    </row>
    <row r="423" spans="2:17" ht="30" hidden="1">
      <c r="B423" s="64">
        <v>2220</v>
      </c>
      <c r="C423" s="68" t="s">
        <v>14</v>
      </c>
      <c r="D423" s="77"/>
      <c r="E423" s="77"/>
      <c r="F423" s="83">
        <f t="shared" si="167"/>
        <v>0</v>
      </c>
      <c r="G423" s="77">
        <f aca="true" t="shared" si="170" ref="G423:G436">H423+I423</f>
        <v>0</v>
      </c>
      <c r="H423" s="77"/>
      <c r="I423" s="80">
        <f>'070802'!I22</f>
        <v>0</v>
      </c>
      <c r="J423" s="80">
        <f>'070802'!J22</f>
        <v>0</v>
      </c>
      <c r="K423" s="77">
        <f t="shared" si="169"/>
        <v>0</v>
      </c>
      <c r="L423" s="77">
        <f>'070802'!L22</f>
        <v>0</v>
      </c>
      <c r="M423" s="77">
        <f>'070802'!M22</f>
        <v>0</v>
      </c>
      <c r="N423" s="77">
        <f>'070802'!N22</f>
        <v>0</v>
      </c>
      <c r="O423" s="77">
        <f>'070802'!O22</f>
        <v>0</v>
      </c>
      <c r="P423" s="77">
        <f>'070802'!P22</f>
        <v>0</v>
      </c>
      <c r="Q423" s="77">
        <f>'070802'!Q22</f>
        <v>0</v>
      </c>
    </row>
    <row r="424" spans="2:17" ht="19.5" hidden="1">
      <c r="B424" s="64">
        <v>2230</v>
      </c>
      <c r="C424" s="68" t="s">
        <v>15</v>
      </c>
      <c r="D424" s="77"/>
      <c r="E424" s="77"/>
      <c r="F424" s="83">
        <f t="shared" si="167"/>
        <v>0</v>
      </c>
      <c r="G424" s="77">
        <f t="shared" si="170"/>
        <v>0</v>
      </c>
      <c r="H424" s="77"/>
      <c r="I424" s="80">
        <f>'070802'!I23</f>
        <v>0</v>
      </c>
      <c r="J424" s="80">
        <f>'070802'!J23</f>
        <v>0</v>
      </c>
      <c r="K424" s="77">
        <f t="shared" si="169"/>
        <v>0</v>
      </c>
      <c r="L424" s="77">
        <f>'070802'!L23</f>
        <v>0</v>
      </c>
      <c r="M424" s="77">
        <f>'070802'!M23</f>
        <v>0</v>
      </c>
      <c r="N424" s="77">
        <f>'070802'!N23</f>
        <v>0</v>
      </c>
      <c r="O424" s="77">
        <f>'070802'!O23</f>
        <v>0</v>
      </c>
      <c r="P424" s="77">
        <f>'070802'!P23</f>
        <v>0</v>
      </c>
      <c r="Q424" s="77">
        <f>'070802'!Q23</f>
        <v>0</v>
      </c>
    </row>
    <row r="425" spans="2:17" ht="19.5" hidden="1">
      <c r="B425" s="64">
        <v>2240</v>
      </c>
      <c r="C425" s="68" t="s">
        <v>16</v>
      </c>
      <c r="D425" s="77"/>
      <c r="E425" s="77"/>
      <c r="F425" s="83">
        <f t="shared" si="167"/>
        <v>0</v>
      </c>
      <c r="G425" s="77">
        <f>H425+I425</f>
        <v>0</v>
      </c>
      <c r="H425" s="77"/>
      <c r="I425" s="80">
        <f>'070802'!I24</f>
        <v>0</v>
      </c>
      <c r="J425" s="80">
        <f>'070802'!J24</f>
        <v>0</v>
      </c>
      <c r="K425" s="77">
        <f t="shared" si="169"/>
        <v>0</v>
      </c>
      <c r="L425" s="77">
        <f>'070802'!L24</f>
        <v>0</v>
      </c>
      <c r="M425" s="77">
        <f>'070802'!M24</f>
        <v>0</v>
      </c>
      <c r="N425" s="77">
        <f>'070802'!N24</f>
        <v>0</v>
      </c>
      <c r="O425" s="77">
        <f>'070802'!O24</f>
        <v>0</v>
      </c>
      <c r="P425" s="77">
        <f>'070802'!P24</f>
        <v>0</v>
      </c>
      <c r="Q425" s="77">
        <f>'070802'!Q24</f>
        <v>0</v>
      </c>
    </row>
    <row r="426" spans="2:17" ht="19.5" hidden="1">
      <c r="B426" s="64">
        <v>2250</v>
      </c>
      <c r="C426" s="68" t="s">
        <v>17</v>
      </c>
      <c r="D426" s="77"/>
      <c r="E426" s="77"/>
      <c r="F426" s="83">
        <f t="shared" si="167"/>
        <v>0</v>
      </c>
      <c r="G426" s="77">
        <f t="shared" si="170"/>
        <v>0</v>
      </c>
      <c r="H426" s="77"/>
      <c r="I426" s="80">
        <f>'070802'!I25</f>
        <v>0</v>
      </c>
      <c r="J426" s="80">
        <f>'070802'!J25</f>
        <v>0</v>
      </c>
      <c r="K426" s="77">
        <f t="shared" si="169"/>
        <v>0</v>
      </c>
      <c r="L426" s="77">
        <f>'070802'!L25</f>
        <v>0</v>
      </c>
      <c r="M426" s="77">
        <f>'070802'!M25</f>
        <v>0</v>
      </c>
      <c r="N426" s="77">
        <f>'070802'!N25</f>
        <v>0</v>
      </c>
      <c r="O426" s="77">
        <f>'070802'!O25</f>
        <v>0</v>
      </c>
      <c r="P426" s="77">
        <f>'070802'!P25</f>
        <v>0</v>
      </c>
      <c r="Q426" s="77">
        <f>'070802'!Q25</f>
        <v>0</v>
      </c>
    </row>
    <row r="427" spans="2:17" ht="30" hidden="1">
      <c r="B427" s="64">
        <v>2260</v>
      </c>
      <c r="C427" s="68" t="s">
        <v>18</v>
      </c>
      <c r="D427" s="77"/>
      <c r="E427" s="77"/>
      <c r="F427" s="83">
        <f t="shared" si="167"/>
        <v>0</v>
      </c>
      <c r="G427" s="77">
        <f t="shared" si="170"/>
        <v>0</v>
      </c>
      <c r="H427" s="80">
        <f>H428+H429+H430+H431+H432</f>
        <v>0</v>
      </c>
      <c r="I427" s="80">
        <f>'070802'!I26</f>
        <v>0</v>
      </c>
      <c r="J427" s="80">
        <f>'070802'!J26</f>
        <v>0</v>
      </c>
      <c r="K427" s="77">
        <f t="shared" si="169"/>
        <v>0</v>
      </c>
      <c r="L427" s="77">
        <f>'070802'!L26</f>
        <v>0</v>
      </c>
      <c r="M427" s="77">
        <f>'070802'!M26</f>
        <v>0</v>
      </c>
      <c r="N427" s="77">
        <f>'070802'!N26</f>
        <v>0</v>
      </c>
      <c r="O427" s="77">
        <f>'070802'!O26</f>
        <v>0</v>
      </c>
      <c r="P427" s="77">
        <f>'070802'!P26</f>
        <v>0</v>
      </c>
      <c r="Q427" s="77">
        <f>'070802'!Q26</f>
        <v>0</v>
      </c>
    </row>
    <row r="428" spans="2:17" ht="30" hidden="1">
      <c r="B428" s="64">
        <v>2270</v>
      </c>
      <c r="C428" s="68" t="s">
        <v>19</v>
      </c>
      <c r="D428" s="77">
        <f>D429+D430+D431+D432+D433</f>
        <v>0</v>
      </c>
      <c r="E428" s="77">
        <f>E429+E430+E431+E432+E433</f>
        <v>0</v>
      </c>
      <c r="F428" s="83">
        <f t="shared" si="167"/>
        <v>0</v>
      </c>
      <c r="G428" s="80">
        <f>G429+G430+G431+G432+G433</f>
        <v>0</v>
      </c>
      <c r="H428" s="77"/>
      <c r="I428" s="80">
        <f>'070802'!I27</f>
        <v>0</v>
      </c>
      <c r="J428" s="80">
        <f>'070802'!J27</f>
        <v>0</v>
      </c>
      <c r="K428" s="77">
        <f t="shared" si="169"/>
        <v>0</v>
      </c>
      <c r="L428" s="77">
        <f>'070802'!L27</f>
        <v>0</v>
      </c>
      <c r="M428" s="77">
        <f>'070802'!M27</f>
        <v>0</v>
      </c>
      <c r="N428" s="77">
        <f>'070802'!N27</f>
        <v>0</v>
      </c>
      <c r="O428" s="77">
        <f>'070802'!O27</f>
        <v>0</v>
      </c>
      <c r="P428" s="77">
        <f>'070802'!P27</f>
        <v>0</v>
      </c>
      <c r="Q428" s="77">
        <f>'070802'!Q27</f>
        <v>0</v>
      </c>
    </row>
    <row r="429" spans="2:17" ht="19.5" hidden="1">
      <c r="B429" s="64">
        <v>2271</v>
      </c>
      <c r="C429" s="68" t="s">
        <v>20</v>
      </c>
      <c r="D429" s="77"/>
      <c r="E429" s="77"/>
      <c r="F429" s="83">
        <f t="shared" si="167"/>
        <v>0</v>
      </c>
      <c r="G429" s="77">
        <f t="shared" si="170"/>
        <v>0</v>
      </c>
      <c r="H429" s="77"/>
      <c r="I429" s="80">
        <f>'070802'!I28</f>
        <v>0</v>
      </c>
      <c r="J429" s="80">
        <f>'070802'!J28</f>
        <v>0</v>
      </c>
      <c r="K429" s="77">
        <f t="shared" si="169"/>
        <v>0</v>
      </c>
      <c r="L429" s="77">
        <f>'070802'!L28</f>
        <v>0</v>
      </c>
      <c r="M429" s="77">
        <f>'070802'!M28</f>
        <v>0</v>
      </c>
      <c r="N429" s="77">
        <f>'070802'!N28</f>
        <v>0</v>
      </c>
      <c r="O429" s="77">
        <f>'070802'!O28</f>
        <v>0</v>
      </c>
      <c r="P429" s="77">
        <f>'070802'!P28</f>
        <v>0</v>
      </c>
      <c r="Q429" s="77">
        <f>'070802'!Q28</f>
        <v>0</v>
      </c>
    </row>
    <row r="430" spans="2:17" ht="30" hidden="1">
      <c r="B430" s="64">
        <v>2272</v>
      </c>
      <c r="C430" s="68" t="s">
        <v>21</v>
      </c>
      <c r="D430" s="77"/>
      <c r="E430" s="77"/>
      <c r="F430" s="83">
        <f t="shared" si="167"/>
        <v>0</v>
      </c>
      <c r="G430" s="77">
        <f t="shared" si="170"/>
        <v>0</v>
      </c>
      <c r="H430" s="77"/>
      <c r="I430" s="80">
        <f>'070802'!I29</f>
        <v>0</v>
      </c>
      <c r="J430" s="80">
        <f>'070802'!J29</f>
        <v>0</v>
      </c>
      <c r="K430" s="77">
        <f t="shared" si="169"/>
        <v>0</v>
      </c>
      <c r="L430" s="77">
        <f>'070802'!L29</f>
        <v>0</v>
      </c>
      <c r="M430" s="77">
        <f>'070802'!M29</f>
        <v>0</v>
      </c>
      <c r="N430" s="77">
        <f>'070802'!N29</f>
        <v>0</v>
      </c>
      <c r="O430" s="77">
        <f>'070802'!O29</f>
        <v>0</v>
      </c>
      <c r="P430" s="77">
        <f>'070802'!P29</f>
        <v>0</v>
      </c>
      <c r="Q430" s="77">
        <f>'070802'!Q29</f>
        <v>0</v>
      </c>
    </row>
    <row r="431" spans="2:17" ht="19.5" hidden="1">
      <c r="B431" s="64">
        <v>2273</v>
      </c>
      <c r="C431" s="68" t="s">
        <v>22</v>
      </c>
      <c r="D431" s="77"/>
      <c r="E431" s="77"/>
      <c r="F431" s="83">
        <f t="shared" si="167"/>
        <v>0</v>
      </c>
      <c r="G431" s="77">
        <f t="shared" si="170"/>
        <v>0</v>
      </c>
      <c r="H431" s="77"/>
      <c r="I431" s="80">
        <f>'070802'!I30</f>
        <v>0</v>
      </c>
      <c r="J431" s="80">
        <f>'070802'!J30</f>
        <v>0</v>
      </c>
      <c r="K431" s="77">
        <f t="shared" si="169"/>
        <v>0</v>
      </c>
      <c r="L431" s="77">
        <f>'070802'!L30</f>
        <v>0</v>
      </c>
      <c r="M431" s="77">
        <f>'070802'!M30</f>
        <v>0</v>
      </c>
      <c r="N431" s="77">
        <f>'070802'!N30</f>
        <v>0</v>
      </c>
      <c r="O431" s="77">
        <f>'070802'!O30</f>
        <v>0</v>
      </c>
      <c r="P431" s="77">
        <f>'070802'!P30</f>
        <v>0</v>
      </c>
      <c r="Q431" s="77">
        <f>'070802'!Q30</f>
        <v>0</v>
      </c>
    </row>
    <row r="432" spans="2:17" ht="19.5" hidden="1">
      <c r="B432" s="64">
        <v>2274</v>
      </c>
      <c r="C432" s="68" t="s">
        <v>23</v>
      </c>
      <c r="D432" s="77"/>
      <c r="E432" s="77"/>
      <c r="F432" s="83">
        <f t="shared" si="167"/>
        <v>0</v>
      </c>
      <c r="G432" s="77">
        <f t="shared" si="170"/>
        <v>0</v>
      </c>
      <c r="H432" s="77"/>
      <c r="I432" s="80">
        <f>'070802'!I31</f>
        <v>0</v>
      </c>
      <c r="J432" s="80">
        <f>'070802'!J31</f>
        <v>0</v>
      </c>
      <c r="K432" s="77">
        <f t="shared" si="169"/>
        <v>0</v>
      </c>
      <c r="L432" s="77">
        <f>'070802'!L31</f>
        <v>0</v>
      </c>
      <c r="M432" s="77">
        <f>'070802'!M31</f>
        <v>0</v>
      </c>
      <c r="N432" s="77">
        <f>'070802'!N31</f>
        <v>0</v>
      </c>
      <c r="O432" s="77">
        <f>'070802'!O31</f>
        <v>0</v>
      </c>
      <c r="P432" s="77">
        <f>'070802'!P31</f>
        <v>0</v>
      </c>
      <c r="Q432" s="77">
        <f>'070802'!Q31</f>
        <v>0</v>
      </c>
    </row>
    <row r="433" spans="2:17" ht="19.5" hidden="1">
      <c r="B433" s="64">
        <v>2275</v>
      </c>
      <c r="C433" s="68" t="s">
        <v>24</v>
      </c>
      <c r="D433" s="77"/>
      <c r="E433" s="77"/>
      <c r="F433" s="83">
        <f t="shared" si="167"/>
        <v>0</v>
      </c>
      <c r="G433" s="77">
        <f t="shared" si="170"/>
        <v>0</v>
      </c>
      <c r="H433" s="77">
        <f>H434+H435</f>
        <v>0</v>
      </c>
      <c r="I433" s="80">
        <f>'070802'!I32</f>
        <v>0</v>
      </c>
      <c r="J433" s="80">
        <f>'070802'!J32</f>
        <v>0</v>
      </c>
      <c r="K433" s="77">
        <f t="shared" si="169"/>
        <v>0</v>
      </c>
      <c r="L433" s="77">
        <f>'070802'!L32</f>
        <v>0</v>
      </c>
      <c r="M433" s="77">
        <f>'070802'!M32</f>
        <v>0</v>
      </c>
      <c r="N433" s="77">
        <f>'070802'!N32</f>
        <v>0</v>
      </c>
      <c r="O433" s="77">
        <f>'070802'!O32</f>
        <v>0</v>
      </c>
      <c r="P433" s="77">
        <f>'070802'!P32</f>
        <v>0</v>
      </c>
      <c r="Q433" s="77">
        <f>'070802'!Q32</f>
        <v>0</v>
      </c>
    </row>
    <row r="434" spans="2:17" ht="30" hidden="1">
      <c r="B434" s="64">
        <v>2280</v>
      </c>
      <c r="C434" s="68" t="s">
        <v>25</v>
      </c>
      <c r="D434" s="77">
        <f>D435+D436</f>
        <v>0</v>
      </c>
      <c r="E434" s="77">
        <f>'070802'!F33</f>
        <v>0</v>
      </c>
      <c r="F434" s="83">
        <f t="shared" si="167"/>
        <v>0</v>
      </c>
      <c r="G434" s="77">
        <f>G435+G436</f>
        <v>0</v>
      </c>
      <c r="H434" s="77"/>
      <c r="I434" s="80">
        <f>'070802'!I33</f>
        <v>0</v>
      </c>
      <c r="J434" s="80">
        <f>'070802'!J33</f>
        <v>0</v>
      </c>
      <c r="K434" s="77">
        <f t="shared" si="169"/>
        <v>0</v>
      </c>
      <c r="L434" s="77">
        <f>'070802'!L33</f>
        <v>0</v>
      </c>
      <c r="M434" s="77">
        <f>'070802'!M33</f>
        <v>0</v>
      </c>
      <c r="N434" s="77">
        <f>'070802'!N33</f>
        <v>0</v>
      </c>
      <c r="O434" s="77">
        <f>'070802'!O33</f>
        <v>0</v>
      </c>
      <c r="P434" s="77">
        <f>'070802'!P33</f>
        <v>0</v>
      </c>
      <c r="Q434" s="77">
        <f>'070802'!Q33</f>
        <v>0</v>
      </c>
    </row>
    <row r="435" spans="2:17" ht="45" hidden="1">
      <c r="B435" s="64">
        <v>2281</v>
      </c>
      <c r="C435" s="68" t="s">
        <v>26</v>
      </c>
      <c r="D435" s="77"/>
      <c r="E435" s="77"/>
      <c r="F435" s="83">
        <f t="shared" si="167"/>
        <v>0</v>
      </c>
      <c r="G435" s="77">
        <f t="shared" si="170"/>
        <v>0</v>
      </c>
      <c r="H435" s="77"/>
      <c r="I435" s="80">
        <f>'070802'!I34</f>
        <v>0</v>
      </c>
      <c r="J435" s="80">
        <f>'070802'!J34</f>
        <v>0</v>
      </c>
      <c r="K435" s="77">
        <f t="shared" si="169"/>
        <v>0</v>
      </c>
      <c r="L435" s="77">
        <f>'070802'!L34</f>
        <v>0</v>
      </c>
      <c r="M435" s="77">
        <f>'070802'!M34</f>
        <v>0</v>
      </c>
      <c r="N435" s="77">
        <f>'070802'!N34</f>
        <v>0</v>
      </c>
      <c r="O435" s="77">
        <f>'070802'!O34</f>
        <v>0</v>
      </c>
      <c r="P435" s="77">
        <f>'070802'!P34</f>
        <v>0</v>
      </c>
      <c r="Q435" s="77">
        <f>'070802'!Q34</f>
        <v>0</v>
      </c>
    </row>
    <row r="436" spans="2:17" ht="45" hidden="1">
      <c r="B436" s="64">
        <v>2282</v>
      </c>
      <c r="C436" s="68" t="s">
        <v>27</v>
      </c>
      <c r="D436" s="77"/>
      <c r="E436" s="77">
        <f>'070802'!F35</f>
        <v>0</v>
      </c>
      <c r="F436" s="83">
        <f t="shared" si="167"/>
        <v>0</v>
      </c>
      <c r="G436" s="77">
        <f t="shared" si="170"/>
        <v>0</v>
      </c>
      <c r="H436" s="80">
        <f>H437+H438</f>
        <v>0</v>
      </c>
      <c r="I436" s="80">
        <f>'070802'!I35</f>
        <v>0</v>
      </c>
      <c r="J436" s="80">
        <f>'070802'!J35</f>
        <v>0</v>
      </c>
      <c r="K436" s="77">
        <f t="shared" si="169"/>
        <v>0</v>
      </c>
      <c r="L436" s="77">
        <f>'070802'!L35</f>
        <v>0</v>
      </c>
      <c r="M436" s="77">
        <f>'070802'!M35</f>
        <v>0</v>
      </c>
      <c r="N436" s="77">
        <f>'070802'!N35</f>
        <v>0</v>
      </c>
      <c r="O436" s="77">
        <f>'070802'!O35</f>
        <v>0</v>
      </c>
      <c r="P436" s="77">
        <f>'070802'!P35</f>
        <v>0</v>
      </c>
      <c r="Q436" s="77">
        <f>'070802'!Q35</f>
        <v>0</v>
      </c>
    </row>
    <row r="437" spans="2:17" ht="19.5" hidden="1">
      <c r="B437" s="67">
        <v>2400</v>
      </c>
      <c r="C437" s="65" t="s">
        <v>28</v>
      </c>
      <c r="D437" s="80">
        <f>D438+D439</f>
        <v>0</v>
      </c>
      <c r="E437" s="80">
        <f>E438+E439</f>
        <v>0</v>
      </c>
      <c r="F437" s="83">
        <f t="shared" si="167"/>
        <v>0</v>
      </c>
      <c r="G437" s="80">
        <f>G438+G439</f>
        <v>0</v>
      </c>
      <c r="H437" s="77"/>
      <c r="I437" s="80">
        <f>'070802'!I36</f>
        <v>0</v>
      </c>
      <c r="J437" s="80">
        <f>'070802'!J36</f>
        <v>0</v>
      </c>
      <c r="K437" s="77">
        <f t="shared" si="169"/>
        <v>0</v>
      </c>
      <c r="L437" s="77">
        <f>'070802'!L36</f>
        <v>0</v>
      </c>
      <c r="M437" s="77">
        <f>'070802'!M36</f>
        <v>0</v>
      </c>
      <c r="N437" s="77">
        <f>'070802'!N36</f>
        <v>0</v>
      </c>
      <c r="O437" s="77">
        <f>'070802'!O36</f>
        <v>0</v>
      </c>
      <c r="P437" s="77">
        <f>'070802'!P36</f>
        <v>0</v>
      </c>
      <c r="Q437" s="77">
        <f>'070802'!Q36</f>
        <v>0</v>
      </c>
    </row>
    <row r="438" spans="2:17" ht="30" hidden="1">
      <c r="B438" s="64">
        <v>2410</v>
      </c>
      <c r="C438" s="68" t="s">
        <v>29</v>
      </c>
      <c r="D438" s="77"/>
      <c r="E438" s="77"/>
      <c r="F438" s="83">
        <f t="shared" si="167"/>
        <v>0</v>
      </c>
      <c r="G438" s="77"/>
      <c r="H438" s="77"/>
      <c r="I438" s="80">
        <f>'070802'!I37</f>
        <v>0</v>
      </c>
      <c r="J438" s="80">
        <f>'070802'!J37</f>
        <v>0</v>
      </c>
      <c r="K438" s="77">
        <f t="shared" si="169"/>
        <v>0</v>
      </c>
      <c r="L438" s="77">
        <f>'070802'!L37</f>
        <v>0</v>
      </c>
      <c r="M438" s="77">
        <f>'070802'!M37</f>
        <v>0</v>
      </c>
      <c r="N438" s="77">
        <f>'070802'!N37</f>
        <v>0</v>
      </c>
      <c r="O438" s="77">
        <f>'070802'!O37</f>
        <v>0</v>
      </c>
      <c r="P438" s="77">
        <f>'070802'!P37</f>
        <v>0</v>
      </c>
      <c r="Q438" s="77">
        <f>'070802'!Q37</f>
        <v>0</v>
      </c>
    </row>
    <row r="439" spans="2:17" ht="30" hidden="1">
      <c r="B439" s="64">
        <v>2420</v>
      </c>
      <c r="C439" s="68" t="s">
        <v>30</v>
      </c>
      <c r="D439" s="77"/>
      <c r="E439" s="77"/>
      <c r="F439" s="83">
        <f t="shared" si="167"/>
        <v>0</v>
      </c>
      <c r="G439" s="77"/>
      <c r="H439" s="80">
        <f>H440+H441+H442</f>
        <v>0</v>
      </c>
      <c r="I439" s="80">
        <f>'070802'!I38</f>
        <v>0</v>
      </c>
      <c r="J439" s="80">
        <f>'070802'!J38</f>
        <v>0</v>
      </c>
      <c r="K439" s="77">
        <f t="shared" si="169"/>
        <v>0</v>
      </c>
      <c r="L439" s="77">
        <f>'070802'!L38</f>
        <v>0</v>
      </c>
      <c r="M439" s="77">
        <f>'070802'!M38</f>
        <v>0</v>
      </c>
      <c r="N439" s="77">
        <f>'070802'!N38</f>
        <v>0</v>
      </c>
      <c r="O439" s="77">
        <f>'070802'!O38</f>
        <v>0</v>
      </c>
      <c r="P439" s="77">
        <f>'070802'!P38</f>
        <v>0</v>
      </c>
      <c r="Q439" s="77">
        <f>'070802'!Q38</f>
        <v>0</v>
      </c>
    </row>
    <row r="440" spans="2:17" ht="19.5" hidden="1">
      <c r="B440" s="67">
        <v>2600</v>
      </c>
      <c r="C440" s="65" t="s">
        <v>31</v>
      </c>
      <c r="D440" s="80">
        <f>D441+D442+D443</f>
        <v>0</v>
      </c>
      <c r="E440" s="80">
        <f>E441+E442+E443</f>
        <v>0</v>
      </c>
      <c r="F440" s="83">
        <f t="shared" si="167"/>
        <v>0</v>
      </c>
      <c r="G440" s="80">
        <f>G441+G442+G443</f>
        <v>0</v>
      </c>
      <c r="H440" s="77"/>
      <c r="I440" s="80">
        <f>'070802'!I39</f>
        <v>0</v>
      </c>
      <c r="J440" s="80">
        <f>'070802'!J39</f>
        <v>0</v>
      </c>
      <c r="K440" s="77">
        <f t="shared" si="169"/>
        <v>0</v>
      </c>
      <c r="L440" s="77">
        <f>'070802'!L39</f>
        <v>0</v>
      </c>
      <c r="M440" s="77">
        <f>'070802'!M39</f>
        <v>0</v>
      </c>
      <c r="N440" s="77">
        <f>'070802'!N39</f>
        <v>0</v>
      </c>
      <c r="O440" s="77">
        <f>'070802'!O39</f>
        <v>0</v>
      </c>
      <c r="P440" s="77">
        <f>'070802'!P39</f>
        <v>0</v>
      </c>
      <c r="Q440" s="77">
        <f>'070802'!Q39</f>
        <v>0</v>
      </c>
    </row>
    <row r="441" spans="2:17" ht="45" hidden="1">
      <c r="B441" s="64">
        <v>2610</v>
      </c>
      <c r="C441" s="68" t="s">
        <v>32</v>
      </c>
      <c r="D441" s="77"/>
      <c r="E441" s="77"/>
      <c r="F441" s="83">
        <f t="shared" si="167"/>
        <v>0</v>
      </c>
      <c r="G441" s="77"/>
      <c r="H441" s="77"/>
      <c r="I441" s="80">
        <f>'070802'!I40</f>
        <v>0</v>
      </c>
      <c r="J441" s="80">
        <f>'070802'!J40</f>
        <v>0</v>
      </c>
      <c r="K441" s="77">
        <f t="shared" si="169"/>
        <v>0</v>
      </c>
      <c r="L441" s="77">
        <f>'070802'!L40</f>
        <v>0</v>
      </c>
      <c r="M441" s="77">
        <f>'070802'!M40</f>
        <v>0</v>
      </c>
      <c r="N441" s="77">
        <f>'070802'!N40</f>
        <v>0</v>
      </c>
      <c r="O441" s="77">
        <f>'070802'!O40</f>
        <v>0</v>
      </c>
      <c r="P441" s="77">
        <f>'070802'!P40</f>
        <v>0</v>
      </c>
      <c r="Q441" s="77">
        <f>'070802'!Q40</f>
        <v>0</v>
      </c>
    </row>
    <row r="442" spans="2:17" ht="30" hidden="1">
      <c r="B442" s="64">
        <v>2620</v>
      </c>
      <c r="C442" s="68" t="s">
        <v>33</v>
      </c>
      <c r="D442" s="77"/>
      <c r="E442" s="77"/>
      <c r="F442" s="83">
        <f t="shared" si="167"/>
        <v>0</v>
      </c>
      <c r="G442" s="77"/>
      <c r="H442" s="77"/>
      <c r="I442" s="80">
        <f>'070802'!I41</f>
        <v>0</v>
      </c>
      <c r="J442" s="80">
        <f>'070802'!J41</f>
        <v>0</v>
      </c>
      <c r="K442" s="77">
        <f t="shared" si="169"/>
        <v>0</v>
      </c>
      <c r="L442" s="77">
        <f>'070802'!L41</f>
        <v>0</v>
      </c>
      <c r="M442" s="77">
        <f>'070802'!M41</f>
        <v>0</v>
      </c>
      <c r="N442" s="77">
        <f>'070802'!N41</f>
        <v>0</v>
      </c>
      <c r="O442" s="77">
        <f>'070802'!O41</f>
        <v>0</v>
      </c>
      <c r="P442" s="77">
        <f>'070802'!P41</f>
        <v>0</v>
      </c>
      <c r="Q442" s="77">
        <f>'070802'!Q41</f>
        <v>0</v>
      </c>
    </row>
    <row r="443" spans="2:17" ht="30" hidden="1">
      <c r="B443" s="64">
        <v>2630</v>
      </c>
      <c r="C443" s="68" t="s">
        <v>34</v>
      </c>
      <c r="D443" s="77"/>
      <c r="E443" s="77"/>
      <c r="F443" s="83">
        <f t="shared" si="167"/>
        <v>0</v>
      </c>
      <c r="G443" s="77"/>
      <c r="H443" s="80">
        <f>H444+H445+H446</f>
        <v>0</v>
      </c>
      <c r="I443" s="80">
        <f>'070802'!I42</f>
        <v>0</v>
      </c>
      <c r="J443" s="80">
        <f>'070802'!J42</f>
        <v>0</v>
      </c>
      <c r="K443" s="77">
        <f t="shared" si="169"/>
        <v>0</v>
      </c>
      <c r="L443" s="77">
        <f>'070802'!L42</f>
        <v>0</v>
      </c>
      <c r="M443" s="77">
        <f>'070802'!M42</f>
        <v>0</v>
      </c>
      <c r="N443" s="77">
        <f>'070802'!N42</f>
        <v>0</v>
      </c>
      <c r="O443" s="77">
        <f>'070802'!O42</f>
        <v>0</v>
      </c>
      <c r="P443" s="77">
        <f>'070802'!P42</f>
        <v>0</v>
      </c>
      <c r="Q443" s="77">
        <f>'070802'!Q42</f>
        <v>0</v>
      </c>
    </row>
    <row r="444" spans="2:17" ht="19.5">
      <c r="B444" s="67">
        <v>2700</v>
      </c>
      <c r="C444" s="65" t="s">
        <v>35</v>
      </c>
      <c r="D444" s="80">
        <f>D445+D446+D447</f>
        <v>0</v>
      </c>
      <c r="E444" s="80">
        <f>E445+E446+E447</f>
        <v>0</v>
      </c>
      <c r="F444" s="83">
        <f t="shared" si="167"/>
        <v>0</v>
      </c>
      <c r="G444" s="80">
        <f>G445+G446+G447</f>
        <v>0</v>
      </c>
      <c r="H444" s="77"/>
      <c r="I444" s="80">
        <f>'070802'!I43</f>
        <v>0</v>
      </c>
      <c r="J444" s="80">
        <f>'070802'!J43</f>
        <v>0</v>
      </c>
      <c r="K444" s="77">
        <f t="shared" si="169"/>
        <v>0</v>
      </c>
      <c r="L444" s="77">
        <f>'070802'!L43</f>
        <v>0</v>
      </c>
      <c r="M444" s="77">
        <f>'070802'!M43</f>
        <v>0</v>
      </c>
      <c r="N444" s="77">
        <f>'070802'!N43</f>
        <v>0</v>
      </c>
      <c r="O444" s="77">
        <f>'070802'!O43</f>
        <v>0</v>
      </c>
      <c r="P444" s="77">
        <f>'070802'!P43</f>
        <v>0</v>
      </c>
      <c r="Q444" s="77">
        <f>'070802'!Q43</f>
        <v>0</v>
      </c>
    </row>
    <row r="445" spans="2:17" ht="19.5">
      <c r="B445" s="64">
        <v>2710</v>
      </c>
      <c r="C445" s="68" t="s">
        <v>36</v>
      </c>
      <c r="D445" s="77"/>
      <c r="E445" s="77"/>
      <c r="F445" s="83">
        <f t="shared" si="167"/>
        <v>0</v>
      </c>
      <c r="G445" s="77">
        <f>H445+I445</f>
        <v>0</v>
      </c>
      <c r="H445" s="77"/>
      <c r="I445" s="80">
        <f>'070802'!I44</f>
        <v>0</v>
      </c>
      <c r="J445" s="80">
        <f>'070802'!J44</f>
        <v>0</v>
      </c>
      <c r="K445" s="77">
        <f t="shared" si="169"/>
        <v>0</v>
      </c>
      <c r="L445" s="77">
        <f>'070802'!L44</f>
        <v>0</v>
      </c>
      <c r="M445" s="77">
        <f>'070802'!M44</f>
        <v>0</v>
      </c>
      <c r="N445" s="77">
        <f>'070802'!N44</f>
        <v>0</v>
      </c>
      <c r="O445" s="77">
        <f>'070802'!O44</f>
        <v>0</v>
      </c>
      <c r="P445" s="77">
        <f>'070802'!P44</f>
        <v>0</v>
      </c>
      <c r="Q445" s="77">
        <f>'070802'!Q44</f>
        <v>0</v>
      </c>
    </row>
    <row r="446" spans="2:17" ht="19.5">
      <c r="B446" s="64">
        <v>2720</v>
      </c>
      <c r="C446" s="68" t="s">
        <v>37</v>
      </c>
      <c r="D446" s="77"/>
      <c r="E446" s="77"/>
      <c r="F446" s="83">
        <f aca="true" t="shared" si="171" ref="F446:F469">D446+E446</f>
        <v>0</v>
      </c>
      <c r="G446" s="77">
        <f>H446+I446</f>
        <v>0</v>
      </c>
      <c r="H446" s="77"/>
      <c r="I446" s="80">
        <f>'070802'!I45</f>
        <v>0</v>
      </c>
      <c r="J446" s="80">
        <f>'070802'!J45</f>
        <v>0</v>
      </c>
      <c r="K446" s="77">
        <f t="shared" si="169"/>
        <v>0</v>
      </c>
      <c r="L446" s="77">
        <f>'070802'!L45</f>
        <v>0</v>
      </c>
      <c r="M446" s="77">
        <f>'070802'!M45</f>
        <v>0</v>
      </c>
      <c r="N446" s="77">
        <f>'070802'!N45</f>
        <v>0</v>
      </c>
      <c r="O446" s="77">
        <f>'070802'!O45</f>
        <v>0</v>
      </c>
      <c r="P446" s="77">
        <f>'070802'!P45</f>
        <v>0</v>
      </c>
      <c r="Q446" s="77">
        <f>'070802'!Q45</f>
        <v>0</v>
      </c>
    </row>
    <row r="447" spans="2:17" ht="19.5">
      <c r="B447" s="64">
        <v>2730</v>
      </c>
      <c r="C447" s="68" t="s">
        <v>38</v>
      </c>
      <c r="D447" s="77"/>
      <c r="E447" s="77"/>
      <c r="F447" s="83">
        <f t="shared" si="171"/>
        <v>0</v>
      </c>
      <c r="G447" s="77">
        <f>H447+I447</f>
        <v>0</v>
      </c>
      <c r="H447" s="77"/>
      <c r="I447" s="80">
        <f>'070802'!I46</f>
        <v>0</v>
      </c>
      <c r="J447" s="80">
        <f>'070802'!J46</f>
        <v>0</v>
      </c>
      <c r="K447" s="77">
        <f t="shared" si="169"/>
        <v>0</v>
      </c>
      <c r="L447" s="77">
        <f>'070802'!L46</f>
        <v>0</v>
      </c>
      <c r="M447" s="77">
        <f>'070802'!M46</f>
        <v>0</v>
      </c>
      <c r="N447" s="77">
        <f>'070802'!N46</f>
        <v>0</v>
      </c>
      <c r="O447" s="77">
        <f>'070802'!O46</f>
        <v>0</v>
      </c>
      <c r="P447" s="77">
        <f>'070802'!P46</f>
        <v>0</v>
      </c>
      <c r="Q447" s="77">
        <f>'070802'!Q46</f>
        <v>0</v>
      </c>
    </row>
    <row r="448" spans="2:17" ht="19.5">
      <c r="B448" s="67">
        <v>2800</v>
      </c>
      <c r="C448" s="65" t="s">
        <v>39</v>
      </c>
      <c r="D448" s="80"/>
      <c r="E448" s="77">
        <f>'070802'!F47</f>
        <v>0</v>
      </c>
      <c r="F448" s="83">
        <f t="shared" si="171"/>
        <v>0</v>
      </c>
      <c r="G448" s="77">
        <f>H448+I448</f>
        <v>0</v>
      </c>
      <c r="H448" s="77"/>
      <c r="I448" s="80">
        <f>'070802'!I47</f>
        <v>0</v>
      </c>
      <c r="J448" s="80">
        <f>'070802'!J47</f>
        <v>0</v>
      </c>
      <c r="K448" s="77">
        <f t="shared" si="169"/>
        <v>0</v>
      </c>
      <c r="L448" s="77">
        <f>'070802'!L47</f>
        <v>0</v>
      </c>
      <c r="M448" s="77">
        <f>'070802'!M47</f>
        <v>0</v>
      </c>
      <c r="N448" s="77">
        <f>'070802'!N47</f>
        <v>0</v>
      </c>
      <c r="O448" s="77">
        <f>'070802'!O47</f>
        <v>0</v>
      </c>
      <c r="P448" s="77">
        <f>'070802'!P47</f>
        <v>0</v>
      </c>
      <c r="Q448" s="77">
        <f>'070802'!Q47</f>
        <v>0</v>
      </c>
    </row>
    <row r="449" spans="2:17" ht="19.5">
      <c r="B449" s="67">
        <v>2900</v>
      </c>
      <c r="C449" s="65" t="s">
        <v>40</v>
      </c>
      <c r="D449" s="80"/>
      <c r="E449" s="80"/>
      <c r="F449" s="83">
        <f t="shared" si="171"/>
        <v>0</v>
      </c>
      <c r="G449" s="77">
        <f>H449+I449</f>
        <v>0</v>
      </c>
      <c r="H449" s="81">
        <f>H450+H464</f>
        <v>0</v>
      </c>
      <c r="I449" s="80">
        <f>'070802'!I48</f>
        <v>0</v>
      </c>
      <c r="J449" s="80">
        <f>'070802'!J48</f>
        <v>0</v>
      </c>
      <c r="K449" s="77">
        <f t="shared" si="169"/>
        <v>0</v>
      </c>
      <c r="L449" s="77">
        <f>'070802'!L48</f>
        <v>0</v>
      </c>
      <c r="M449" s="77">
        <f>'070802'!M48</f>
        <v>0</v>
      </c>
      <c r="N449" s="77">
        <f>'070802'!N48</f>
        <v>0</v>
      </c>
      <c r="O449" s="77">
        <f>'070802'!O48</f>
        <v>0</v>
      </c>
      <c r="P449" s="77">
        <f>'070802'!P48</f>
        <v>0</v>
      </c>
      <c r="Q449" s="77">
        <f>'070802'!Q48</f>
        <v>0</v>
      </c>
    </row>
    <row r="450" spans="2:17" ht="19.5">
      <c r="B450" s="67">
        <v>3000</v>
      </c>
      <c r="C450" s="65" t="s">
        <v>41</v>
      </c>
      <c r="D450" s="81">
        <f>D451+D465</f>
        <v>0</v>
      </c>
      <c r="E450" s="81">
        <f>E451+E465</f>
        <v>0</v>
      </c>
      <c r="F450" s="83">
        <f t="shared" si="171"/>
        <v>0</v>
      </c>
      <c r="G450" s="81">
        <f>G451+G465</f>
        <v>0</v>
      </c>
      <c r="H450" s="77">
        <f>H451+H452+H455+H458+H462+H463</f>
        <v>0</v>
      </c>
      <c r="I450" s="80">
        <f>'070802'!I49</f>
        <v>0</v>
      </c>
      <c r="J450" s="80">
        <f>'070802'!J49</f>
        <v>0</v>
      </c>
      <c r="K450" s="77">
        <f t="shared" si="169"/>
        <v>0</v>
      </c>
      <c r="L450" s="77">
        <f>'070802'!L49</f>
        <v>0</v>
      </c>
      <c r="M450" s="77">
        <f>'070802'!M49</f>
        <v>0</v>
      </c>
      <c r="N450" s="77">
        <f>'070802'!N49</f>
        <v>0</v>
      </c>
      <c r="O450" s="77">
        <f>'070802'!O49</f>
        <v>0</v>
      </c>
      <c r="P450" s="77">
        <f>'070802'!P49</f>
        <v>0</v>
      </c>
      <c r="Q450" s="77">
        <f>'070802'!Q49</f>
        <v>0</v>
      </c>
    </row>
    <row r="451" spans="2:17" ht="19.5" hidden="1">
      <c r="B451" s="64">
        <v>3100</v>
      </c>
      <c r="C451" s="68" t="s">
        <v>42</v>
      </c>
      <c r="D451" s="77">
        <f>D452+D453+D456+D459+D463+D464</f>
        <v>0</v>
      </c>
      <c r="E451" s="77">
        <f>E452+E453+E456+E459+E463+E464</f>
        <v>0</v>
      </c>
      <c r="F451" s="83">
        <f t="shared" si="171"/>
        <v>0</v>
      </c>
      <c r="G451" s="77">
        <f>G452+G453+G456+G459+G463+G464</f>
        <v>0</v>
      </c>
      <c r="H451" s="77"/>
      <c r="I451" s="80">
        <f>'070802'!I50</f>
        <v>0</v>
      </c>
      <c r="J451" s="80">
        <f>'070802'!J50</f>
        <v>0</v>
      </c>
      <c r="K451" s="77">
        <f t="shared" si="169"/>
        <v>0</v>
      </c>
      <c r="L451" s="77">
        <f>'070802'!L50</f>
        <v>0</v>
      </c>
      <c r="M451" s="77">
        <f>'070802'!M50</f>
        <v>0</v>
      </c>
      <c r="N451" s="77">
        <f>'070802'!N50</f>
        <v>0</v>
      </c>
      <c r="O451" s="77">
        <f>'070802'!O50</f>
        <v>0</v>
      </c>
      <c r="P451" s="77">
        <f>'070802'!P50</f>
        <v>0</v>
      </c>
      <c r="Q451" s="77">
        <f>'070802'!Q50</f>
        <v>0</v>
      </c>
    </row>
    <row r="452" spans="2:17" ht="30" hidden="1">
      <c r="B452" s="64">
        <v>3110</v>
      </c>
      <c r="C452" s="68" t="s">
        <v>43</v>
      </c>
      <c r="D452" s="77"/>
      <c r="E452" s="77"/>
      <c r="F452" s="83">
        <f t="shared" si="171"/>
        <v>0</v>
      </c>
      <c r="G452" s="77">
        <f aca="true" t="shared" si="172" ref="G452:G465">H452+I452</f>
        <v>0</v>
      </c>
      <c r="H452" s="77"/>
      <c r="I452" s="80">
        <f>'070802'!I51</f>
        <v>0</v>
      </c>
      <c r="J452" s="80">
        <f>'070802'!J51</f>
        <v>0</v>
      </c>
      <c r="K452" s="77">
        <f t="shared" si="169"/>
        <v>0</v>
      </c>
      <c r="L452" s="77">
        <f>'070802'!L51</f>
        <v>0</v>
      </c>
      <c r="M452" s="77">
        <f>'070802'!M51</f>
        <v>0</v>
      </c>
      <c r="N452" s="77">
        <f>'070802'!N51</f>
        <v>0</v>
      </c>
      <c r="O452" s="77">
        <f>'070802'!O51</f>
        <v>0</v>
      </c>
      <c r="P452" s="77">
        <f>'070802'!P51</f>
        <v>0</v>
      </c>
      <c r="Q452" s="77">
        <f>'070802'!Q51</f>
        <v>0</v>
      </c>
    </row>
    <row r="453" spans="2:17" ht="19.5" hidden="1">
      <c r="B453" s="64">
        <v>3120</v>
      </c>
      <c r="C453" s="68" t="s">
        <v>44</v>
      </c>
      <c r="D453" s="77">
        <f>D454+D455</f>
        <v>0</v>
      </c>
      <c r="E453" s="77">
        <f>E454+E455</f>
        <v>0</v>
      </c>
      <c r="F453" s="83">
        <f t="shared" si="171"/>
        <v>0</v>
      </c>
      <c r="G453" s="77">
        <f t="shared" si="172"/>
        <v>0</v>
      </c>
      <c r="H453" s="77"/>
      <c r="I453" s="80">
        <f>'070802'!I52</f>
        <v>0</v>
      </c>
      <c r="J453" s="80">
        <f>'070802'!J52</f>
        <v>0</v>
      </c>
      <c r="K453" s="77">
        <f t="shared" si="169"/>
        <v>0</v>
      </c>
      <c r="L453" s="77">
        <f>'070802'!L52</f>
        <v>0</v>
      </c>
      <c r="M453" s="77">
        <f>'070802'!M52</f>
        <v>0</v>
      </c>
      <c r="N453" s="77">
        <f>'070802'!N52</f>
        <v>0</v>
      </c>
      <c r="O453" s="77">
        <f>'070802'!O52</f>
        <v>0</v>
      </c>
      <c r="P453" s="77">
        <f>'070802'!P52</f>
        <v>0</v>
      </c>
      <c r="Q453" s="77">
        <f>'070802'!Q52</f>
        <v>0</v>
      </c>
    </row>
    <row r="454" spans="2:17" ht="30" hidden="1">
      <c r="B454" s="64">
        <v>3121</v>
      </c>
      <c r="C454" s="68" t="s">
        <v>45</v>
      </c>
      <c r="D454" s="77"/>
      <c r="E454" s="77"/>
      <c r="F454" s="83">
        <f t="shared" si="171"/>
        <v>0</v>
      </c>
      <c r="G454" s="77">
        <f t="shared" si="172"/>
        <v>0</v>
      </c>
      <c r="H454" s="77"/>
      <c r="I454" s="80">
        <f>'070802'!I53</f>
        <v>0</v>
      </c>
      <c r="J454" s="80">
        <f>'070802'!J53</f>
        <v>0</v>
      </c>
      <c r="K454" s="77">
        <f t="shared" si="169"/>
        <v>0</v>
      </c>
      <c r="L454" s="77">
        <f>'070802'!L53</f>
        <v>0</v>
      </c>
      <c r="M454" s="77">
        <f>'070802'!M53</f>
        <v>0</v>
      </c>
      <c r="N454" s="77">
        <f>'070802'!N53</f>
        <v>0</v>
      </c>
      <c r="O454" s="77">
        <f>'070802'!O53</f>
        <v>0</v>
      </c>
      <c r="P454" s="77">
        <f>'070802'!P53</f>
        <v>0</v>
      </c>
      <c r="Q454" s="77">
        <f>'070802'!Q53</f>
        <v>0</v>
      </c>
    </row>
    <row r="455" spans="2:17" ht="30" hidden="1">
      <c r="B455" s="64">
        <v>3122</v>
      </c>
      <c r="C455" s="68" t="s">
        <v>46</v>
      </c>
      <c r="D455" s="77"/>
      <c r="E455" s="77"/>
      <c r="F455" s="83">
        <f t="shared" si="171"/>
        <v>0</v>
      </c>
      <c r="G455" s="77">
        <f t="shared" si="172"/>
        <v>0</v>
      </c>
      <c r="H455" s="77"/>
      <c r="I455" s="80">
        <f>'070802'!I54</f>
        <v>0</v>
      </c>
      <c r="J455" s="80">
        <f>'070802'!J54</f>
        <v>0</v>
      </c>
      <c r="K455" s="77">
        <f t="shared" si="169"/>
        <v>0</v>
      </c>
      <c r="L455" s="77">
        <f>'070802'!L54</f>
        <v>0</v>
      </c>
      <c r="M455" s="77">
        <f>'070802'!M54</f>
        <v>0</v>
      </c>
      <c r="N455" s="77">
        <f>'070802'!N54</f>
        <v>0</v>
      </c>
      <c r="O455" s="77">
        <f>'070802'!O54</f>
        <v>0</v>
      </c>
      <c r="P455" s="77">
        <f>'070802'!P54</f>
        <v>0</v>
      </c>
      <c r="Q455" s="77">
        <f>'070802'!Q54</f>
        <v>0</v>
      </c>
    </row>
    <row r="456" spans="2:17" ht="19.5" hidden="1">
      <c r="B456" s="64">
        <v>3130</v>
      </c>
      <c r="C456" s="68" t="s">
        <v>47</v>
      </c>
      <c r="D456" s="77">
        <f>D457+D458</f>
        <v>0</v>
      </c>
      <c r="E456" s="77">
        <f>E457+E458</f>
        <v>0</v>
      </c>
      <c r="F456" s="83">
        <f t="shared" si="171"/>
        <v>0</v>
      </c>
      <c r="G456" s="77">
        <f t="shared" si="172"/>
        <v>0</v>
      </c>
      <c r="H456" s="77"/>
      <c r="I456" s="80">
        <f>'070802'!I55</f>
        <v>0</v>
      </c>
      <c r="J456" s="80">
        <f>'070802'!J55</f>
        <v>0</v>
      </c>
      <c r="K456" s="77">
        <f t="shared" si="169"/>
        <v>0</v>
      </c>
      <c r="L456" s="77">
        <f>'070802'!L55</f>
        <v>0</v>
      </c>
      <c r="M456" s="77">
        <f>'070802'!M55</f>
        <v>0</v>
      </c>
      <c r="N456" s="77">
        <f>'070802'!N55</f>
        <v>0</v>
      </c>
      <c r="O456" s="77">
        <f>'070802'!O55</f>
        <v>0</v>
      </c>
      <c r="P456" s="77">
        <f>'070802'!P55</f>
        <v>0</v>
      </c>
      <c r="Q456" s="77">
        <f>'070802'!Q55</f>
        <v>0</v>
      </c>
    </row>
    <row r="457" spans="2:17" ht="30" hidden="1">
      <c r="B457" s="64">
        <v>3131</v>
      </c>
      <c r="C457" s="68" t="s">
        <v>48</v>
      </c>
      <c r="D457" s="77"/>
      <c r="E457" s="77"/>
      <c r="F457" s="83">
        <f t="shared" si="171"/>
        <v>0</v>
      </c>
      <c r="G457" s="77">
        <f t="shared" si="172"/>
        <v>0</v>
      </c>
      <c r="H457" s="77"/>
      <c r="I457" s="80">
        <f>'070802'!I56</f>
        <v>0</v>
      </c>
      <c r="J457" s="80">
        <f>'070802'!J56</f>
        <v>0</v>
      </c>
      <c r="K457" s="77">
        <f t="shared" si="169"/>
        <v>0</v>
      </c>
      <c r="L457" s="77">
        <f>'070802'!L56</f>
        <v>0</v>
      </c>
      <c r="M457" s="77">
        <f>'070802'!M56</f>
        <v>0</v>
      </c>
      <c r="N457" s="77">
        <f>'070802'!N56</f>
        <v>0</v>
      </c>
      <c r="O457" s="77">
        <f>'070802'!O56</f>
        <v>0</v>
      </c>
      <c r="P457" s="77">
        <f>'070802'!P56</f>
        <v>0</v>
      </c>
      <c r="Q457" s="77">
        <f>'070802'!Q56</f>
        <v>0</v>
      </c>
    </row>
    <row r="458" spans="2:17" ht="19.5" hidden="1">
      <c r="B458" s="64">
        <v>3132</v>
      </c>
      <c r="C458" s="68" t="s">
        <v>49</v>
      </c>
      <c r="D458" s="77"/>
      <c r="E458" s="77"/>
      <c r="F458" s="83">
        <f t="shared" si="171"/>
        <v>0</v>
      </c>
      <c r="G458" s="77">
        <f t="shared" si="172"/>
        <v>0</v>
      </c>
      <c r="H458" s="77">
        <f>H459+H460+H461</f>
        <v>0</v>
      </c>
      <c r="I458" s="80">
        <f>'070802'!I57</f>
        <v>0</v>
      </c>
      <c r="J458" s="80">
        <f>'070802'!J57</f>
        <v>0</v>
      </c>
      <c r="K458" s="77">
        <f t="shared" si="169"/>
        <v>0</v>
      </c>
      <c r="L458" s="77">
        <f>'070802'!L57</f>
        <v>0</v>
      </c>
      <c r="M458" s="77">
        <f>'070802'!M57</f>
        <v>0</v>
      </c>
      <c r="N458" s="77">
        <f>'070802'!N57</f>
        <v>0</v>
      </c>
      <c r="O458" s="77">
        <f>'070802'!O57</f>
        <v>0</v>
      </c>
      <c r="P458" s="77">
        <f>'070802'!P57</f>
        <v>0</v>
      </c>
      <c r="Q458" s="77">
        <f>'070802'!Q57</f>
        <v>0</v>
      </c>
    </row>
    <row r="459" spans="2:17" ht="19.5" hidden="1">
      <c r="B459" s="64">
        <v>3140</v>
      </c>
      <c r="C459" s="68" t="s">
        <v>50</v>
      </c>
      <c r="D459" s="77">
        <f>D460+D461+D462</f>
        <v>0</v>
      </c>
      <c r="E459" s="77">
        <f>E460+E461+E462</f>
        <v>0</v>
      </c>
      <c r="F459" s="83">
        <f t="shared" si="171"/>
        <v>0</v>
      </c>
      <c r="G459" s="77">
        <f t="shared" si="172"/>
        <v>0</v>
      </c>
      <c r="H459" s="77"/>
      <c r="I459" s="80">
        <f>'070802'!I58</f>
        <v>0</v>
      </c>
      <c r="J459" s="80">
        <f>'070802'!J58</f>
        <v>0</v>
      </c>
      <c r="K459" s="77">
        <f t="shared" si="169"/>
        <v>0</v>
      </c>
      <c r="L459" s="77">
        <f>'070802'!L58</f>
        <v>0</v>
      </c>
      <c r="M459" s="77">
        <f>'070802'!M58</f>
        <v>0</v>
      </c>
      <c r="N459" s="77">
        <f>'070802'!N58</f>
        <v>0</v>
      </c>
      <c r="O459" s="77">
        <f>'070802'!O58</f>
        <v>0</v>
      </c>
      <c r="P459" s="77">
        <f>'070802'!P58</f>
        <v>0</v>
      </c>
      <c r="Q459" s="77">
        <f>'070802'!Q58</f>
        <v>0</v>
      </c>
    </row>
    <row r="460" spans="2:17" ht="30" hidden="1">
      <c r="B460" s="64">
        <v>3141</v>
      </c>
      <c r="C460" s="68" t="s">
        <v>51</v>
      </c>
      <c r="D460" s="77"/>
      <c r="E460" s="77"/>
      <c r="F460" s="83">
        <f t="shared" si="171"/>
        <v>0</v>
      </c>
      <c r="G460" s="77">
        <f t="shared" si="172"/>
        <v>0</v>
      </c>
      <c r="H460" s="77"/>
      <c r="I460" s="80">
        <f>'070802'!I59</f>
        <v>0</v>
      </c>
      <c r="J460" s="80">
        <f>'070802'!J59</f>
        <v>0</v>
      </c>
      <c r="K460" s="77">
        <f t="shared" si="169"/>
        <v>0</v>
      </c>
      <c r="L460" s="77">
        <f>'070802'!L59</f>
        <v>0</v>
      </c>
      <c r="M460" s="77">
        <f>'070802'!M59</f>
        <v>0</v>
      </c>
      <c r="N460" s="77">
        <f>'070802'!N59</f>
        <v>0</v>
      </c>
      <c r="O460" s="77">
        <f>'070802'!O59</f>
        <v>0</v>
      </c>
      <c r="P460" s="77">
        <f>'070802'!P59</f>
        <v>0</v>
      </c>
      <c r="Q460" s="77">
        <f>'070802'!Q59</f>
        <v>0</v>
      </c>
    </row>
    <row r="461" spans="2:17" ht="30" hidden="1">
      <c r="B461" s="64">
        <v>3142</v>
      </c>
      <c r="C461" s="68" t="s">
        <v>52</v>
      </c>
      <c r="D461" s="77"/>
      <c r="E461" s="77"/>
      <c r="F461" s="83">
        <f t="shared" si="171"/>
        <v>0</v>
      </c>
      <c r="G461" s="77">
        <f t="shared" si="172"/>
        <v>0</v>
      </c>
      <c r="H461" s="77"/>
      <c r="I461" s="80">
        <f>'070802'!I60</f>
        <v>0</v>
      </c>
      <c r="J461" s="80">
        <f>'070802'!J60</f>
        <v>0</v>
      </c>
      <c r="K461" s="77">
        <f t="shared" si="169"/>
        <v>0</v>
      </c>
      <c r="L461" s="77">
        <f>'070802'!L60</f>
        <v>0</v>
      </c>
      <c r="M461" s="77">
        <f>'070802'!M60</f>
        <v>0</v>
      </c>
      <c r="N461" s="77">
        <f>'070802'!N60</f>
        <v>0</v>
      </c>
      <c r="O461" s="77">
        <f>'070802'!O60</f>
        <v>0</v>
      </c>
      <c r="P461" s="77">
        <f>'070802'!P60</f>
        <v>0</v>
      </c>
      <c r="Q461" s="77">
        <f>'070802'!Q60</f>
        <v>0</v>
      </c>
    </row>
    <row r="462" spans="2:17" ht="30" hidden="1">
      <c r="B462" s="64">
        <v>3143</v>
      </c>
      <c r="C462" s="68" t="s">
        <v>53</v>
      </c>
      <c r="D462" s="77"/>
      <c r="E462" s="77"/>
      <c r="F462" s="83">
        <f t="shared" si="171"/>
        <v>0</v>
      </c>
      <c r="G462" s="77">
        <f t="shared" si="172"/>
        <v>0</v>
      </c>
      <c r="H462" s="77"/>
      <c r="I462" s="80">
        <f>'070802'!I61</f>
        <v>0</v>
      </c>
      <c r="J462" s="80">
        <f>'070802'!J61</f>
        <v>0</v>
      </c>
      <c r="K462" s="77">
        <f t="shared" si="169"/>
        <v>0</v>
      </c>
      <c r="L462" s="77">
        <f>'070802'!L61</f>
        <v>0</v>
      </c>
      <c r="M462" s="77">
        <f>'070802'!M61</f>
        <v>0</v>
      </c>
      <c r="N462" s="77">
        <f>'070802'!N61</f>
        <v>0</v>
      </c>
      <c r="O462" s="77">
        <f>'070802'!O61</f>
        <v>0</v>
      </c>
      <c r="P462" s="77">
        <f>'070802'!P61</f>
        <v>0</v>
      </c>
      <c r="Q462" s="77">
        <f>'070802'!Q61</f>
        <v>0</v>
      </c>
    </row>
    <row r="463" spans="2:17" ht="19.5" hidden="1">
      <c r="B463" s="64">
        <v>3150</v>
      </c>
      <c r="C463" s="68" t="s">
        <v>54</v>
      </c>
      <c r="D463" s="77"/>
      <c r="E463" s="77"/>
      <c r="F463" s="83">
        <f t="shared" si="171"/>
        <v>0</v>
      </c>
      <c r="G463" s="77">
        <f t="shared" si="172"/>
        <v>0</v>
      </c>
      <c r="H463" s="77"/>
      <c r="I463" s="80">
        <f>'070802'!I62</f>
        <v>0</v>
      </c>
      <c r="J463" s="80">
        <f>'070802'!J62</f>
        <v>0</v>
      </c>
      <c r="K463" s="77">
        <f t="shared" si="169"/>
        <v>0</v>
      </c>
      <c r="L463" s="77">
        <f>'070802'!L62</f>
        <v>0</v>
      </c>
      <c r="M463" s="77">
        <f>'070802'!M62</f>
        <v>0</v>
      </c>
      <c r="N463" s="77">
        <f>'070802'!N62</f>
        <v>0</v>
      </c>
      <c r="O463" s="77">
        <f>'070802'!O62</f>
        <v>0</v>
      </c>
      <c r="P463" s="77">
        <f>'070802'!P62</f>
        <v>0</v>
      </c>
      <c r="Q463" s="77">
        <f>'070802'!Q62</f>
        <v>0</v>
      </c>
    </row>
    <row r="464" spans="2:17" ht="30" hidden="1">
      <c r="B464" s="64">
        <v>3160</v>
      </c>
      <c r="C464" s="68" t="s">
        <v>55</v>
      </c>
      <c r="D464" s="77"/>
      <c r="E464" s="77"/>
      <c r="F464" s="83">
        <f t="shared" si="171"/>
        <v>0</v>
      </c>
      <c r="G464" s="77">
        <f t="shared" si="172"/>
        <v>0</v>
      </c>
      <c r="H464" s="77">
        <f>H465+H466+H467+H468</f>
        <v>0</v>
      </c>
      <c r="I464" s="80">
        <f>'070802'!I63</f>
        <v>0</v>
      </c>
      <c r="J464" s="80">
        <f>'070802'!J63</f>
        <v>0</v>
      </c>
      <c r="K464" s="77">
        <f t="shared" si="169"/>
        <v>0</v>
      </c>
      <c r="L464" s="77">
        <f>'070802'!L63</f>
        <v>0</v>
      </c>
      <c r="M464" s="77">
        <f>'070802'!M63</f>
        <v>0</v>
      </c>
      <c r="N464" s="77">
        <f>'070802'!N63</f>
        <v>0</v>
      </c>
      <c r="O464" s="77">
        <f>'070802'!O63</f>
        <v>0</v>
      </c>
      <c r="P464" s="77">
        <f>'070802'!P63</f>
        <v>0</v>
      </c>
      <c r="Q464" s="77">
        <f>'070802'!Q63</f>
        <v>0</v>
      </c>
    </row>
    <row r="465" spans="2:17" ht="19.5" hidden="1">
      <c r="B465" s="64">
        <v>3200</v>
      </c>
      <c r="C465" s="68" t="s">
        <v>56</v>
      </c>
      <c r="D465" s="77">
        <f>D466+D467+D468+D469</f>
        <v>0</v>
      </c>
      <c r="E465" s="77">
        <f>E466+E467+E468+E469</f>
        <v>0</v>
      </c>
      <c r="F465" s="83">
        <f t="shared" si="171"/>
        <v>0</v>
      </c>
      <c r="G465" s="77">
        <f t="shared" si="172"/>
        <v>0</v>
      </c>
      <c r="H465" s="77"/>
      <c r="I465" s="80">
        <f>'070802'!I64</f>
        <v>0</v>
      </c>
      <c r="J465" s="80">
        <f>'070802'!J64</f>
        <v>0</v>
      </c>
      <c r="K465" s="77">
        <f t="shared" si="169"/>
        <v>0</v>
      </c>
      <c r="L465" s="77">
        <f>'070802'!L64</f>
        <v>0</v>
      </c>
      <c r="M465" s="77">
        <f>'070802'!M64</f>
        <v>0</v>
      </c>
      <c r="N465" s="77">
        <f>'070802'!N64</f>
        <v>0</v>
      </c>
      <c r="O465" s="77">
        <f>'070802'!O64</f>
        <v>0</v>
      </c>
      <c r="P465" s="77">
        <f>'070802'!P64</f>
        <v>0</v>
      </c>
      <c r="Q465" s="77">
        <f>'070802'!Q64</f>
        <v>0</v>
      </c>
    </row>
    <row r="466" spans="2:17" ht="30" hidden="1">
      <c r="B466" s="64">
        <v>3210</v>
      </c>
      <c r="C466" s="68" t="s">
        <v>57</v>
      </c>
      <c r="D466" s="77"/>
      <c r="E466" s="77"/>
      <c r="F466" s="83">
        <f t="shared" si="171"/>
        <v>0</v>
      </c>
      <c r="G466" s="77"/>
      <c r="H466" s="77"/>
      <c r="I466" s="80">
        <f>'070802'!I65</f>
        <v>0</v>
      </c>
      <c r="J466" s="80">
        <f>'070802'!J65</f>
        <v>0</v>
      </c>
      <c r="K466" s="77">
        <f t="shared" si="169"/>
        <v>0</v>
      </c>
      <c r="L466" s="77">
        <f>'070802'!L65</f>
        <v>0</v>
      </c>
      <c r="M466" s="77">
        <f>'070802'!M65</f>
        <v>0</v>
      </c>
      <c r="N466" s="77">
        <f>'070802'!N65</f>
        <v>0</v>
      </c>
      <c r="O466" s="77">
        <f>'070802'!O65</f>
        <v>0</v>
      </c>
      <c r="P466" s="77">
        <f>'070802'!P65</f>
        <v>0</v>
      </c>
      <c r="Q466" s="77">
        <f>'070802'!Q65</f>
        <v>0</v>
      </c>
    </row>
    <row r="467" spans="2:17" ht="30" hidden="1">
      <c r="B467" s="64">
        <v>3220</v>
      </c>
      <c r="C467" s="68" t="s">
        <v>58</v>
      </c>
      <c r="D467" s="77"/>
      <c r="E467" s="77"/>
      <c r="F467" s="83">
        <f t="shared" si="171"/>
        <v>0</v>
      </c>
      <c r="G467" s="77"/>
      <c r="H467" s="77"/>
      <c r="I467" s="80">
        <f>'070802'!I66</f>
        <v>0</v>
      </c>
      <c r="J467" s="80">
        <f>'070802'!J66</f>
        <v>0</v>
      </c>
      <c r="K467" s="77">
        <f t="shared" si="169"/>
        <v>0</v>
      </c>
      <c r="L467" s="77">
        <f>'070802'!L66</f>
        <v>0</v>
      </c>
      <c r="M467" s="77">
        <f>'070802'!M66</f>
        <v>0</v>
      </c>
      <c r="N467" s="77">
        <f>'070802'!N66</f>
        <v>0</v>
      </c>
      <c r="O467" s="77">
        <f>'070802'!O66</f>
        <v>0</v>
      </c>
      <c r="P467" s="77">
        <f>'070802'!P66</f>
        <v>0</v>
      </c>
      <c r="Q467" s="77">
        <f>'070802'!Q66</f>
        <v>0</v>
      </c>
    </row>
    <row r="468" spans="2:17" ht="45" hidden="1">
      <c r="B468" s="64">
        <v>3230</v>
      </c>
      <c r="C468" s="68" t="s">
        <v>59</v>
      </c>
      <c r="D468" s="77"/>
      <c r="E468" s="77"/>
      <c r="F468" s="83">
        <f t="shared" si="171"/>
        <v>0</v>
      </c>
      <c r="G468" s="77"/>
      <c r="H468" s="77"/>
      <c r="I468" s="80">
        <f>'070802'!I67</f>
        <v>0</v>
      </c>
      <c r="J468" s="80">
        <f>'070802'!J67</f>
        <v>0</v>
      </c>
      <c r="K468" s="77">
        <f t="shared" si="169"/>
        <v>0</v>
      </c>
      <c r="L468" s="77">
        <f>'070802'!L67</f>
        <v>0</v>
      </c>
      <c r="M468" s="77">
        <f>'070802'!M67</f>
        <v>0</v>
      </c>
      <c r="N468" s="77">
        <f>'070802'!N67</f>
        <v>0</v>
      </c>
      <c r="O468" s="77">
        <f>'070802'!O67</f>
        <v>0</v>
      </c>
      <c r="P468" s="77">
        <f>'070802'!P67</f>
        <v>0</v>
      </c>
      <c r="Q468" s="77">
        <f>'070802'!Q67</f>
        <v>0</v>
      </c>
    </row>
    <row r="469" spans="2:17" ht="19.5" hidden="1">
      <c r="B469" s="64">
        <v>3240</v>
      </c>
      <c r="C469" s="68" t="s">
        <v>60</v>
      </c>
      <c r="D469" s="77"/>
      <c r="E469" s="77"/>
      <c r="F469" s="83">
        <f t="shared" si="171"/>
        <v>0</v>
      </c>
      <c r="G469" s="77"/>
      <c r="H469" s="77"/>
      <c r="I469" s="80">
        <f>'070802'!I68</f>
        <v>0</v>
      </c>
      <c r="J469" s="80">
        <f>'070802'!J68</f>
        <v>0</v>
      </c>
      <c r="K469" s="77">
        <f t="shared" si="169"/>
        <v>0</v>
      </c>
      <c r="L469" s="77">
        <f>'070802'!L68</f>
        <v>0</v>
      </c>
      <c r="M469" s="77">
        <f>'070802'!M68</f>
        <v>0</v>
      </c>
      <c r="N469" s="77">
        <f>'070802'!N68</f>
        <v>0</v>
      </c>
      <c r="O469" s="77">
        <f>'070802'!O68</f>
        <v>0</v>
      </c>
      <c r="P469" s="77">
        <f>'070802'!P68</f>
        <v>0</v>
      </c>
      <c r="Q469" s="77">
        <f>'070802'!Q68</f>
        <v>0</v>
      </c>
    </row>
    <row r="470" spans="2:17" s="71" customFormat="1" ht="30">
      <c r="B470" s="74" t="s">
        <v>100</v>
      </c>
      <c r="C470" s="75" t="s">
        <v>101</v>
      </c>
      <c r="D470" s="82"/>
      <c r="E470" s="82"/>
      <c r="F470" s="82"/>
      <c r="G470" s="82"/>
      <c r="H470" s="82"/>
      <c r="I470" s="82">
        <f>'070803'!I12</f>
        <v>1100.047</v>
      </c>
      <c r="J470" s="82">
        <f>'070803'!J12</f>
        <v>0</v>
      </c>
      <c r="K470" s="82"/>
      <c r="L470" s="82">
        <f>'070803'!L12</f>
        <v>1213.854</v>
      </c>
      <c r="M470" s="82">
        <f>'070803'!M12</f>
        <v>0</v>
      </c>
      <c r="N470" s="82">
        <f>'070803'!N12</f>
        <v>1213.854</v>
      </c>
      <c r="O470" s="82">
        <f>'070803'!O12</f>
        <v>1309.597</v>
      </c>
      <c r="P470" s="82">
        <f>'070803'!P12</f>
        <v>0</v>
      </c>
      <c r="Q470" s="82">
        <f>'070803'!Q12</f>
        <v>1309.597</v>
      </c>
    </row>
    <row r="471" spans="2:17" ht="19.5">
      <c r="B471" s="67"/>
      <c r="C471" s="66" t="s">
        <v>5</v>
      </c>
      <c r="D471" s="83">
        <f>D472+D507</f>
        <v>0</v>
      </c>
      <c r="E471" s="83">
        <f>E472+E507</f>
        <v>834.251</v>
      </c>
      <c r="F471" s="83">
        <f aca="true" t="shared" si="173" ref="F471:F502">D471+E471</f>
        <v>834.251</v>
      </c>
      <c r="G471" s="83">
        <f aca="true" t="shared" si="174" ref="G471:L471">G472+G507</f>
        <v>1100.047</v>
      </c>
      <c r="H471" s="83">
        <f t="shared" si="174"/>
        <v>0</v>
      </c>
      <c r="I471" s="83">
        <f t="shared" si="174"/>
        <v>1100.047</v>
      </c>
      <c r="J471" s="83">
        <f t="shared" si="174"/>
        <v>0</v>
      </c>
      <c r="K471" s="83">
        <f t="shared" si="174"/>
        <v>1100.047</v>
      </c>
      <c r="L471" s="83">
        <f t="shared" si="174"/>
        <v>1213.854</v>
      </c>
      <c r="M471" s="83">
        <f>M472+M507</f>
        <v>0</v>
      </c>
      <c r="N471" s="83">
        <f>N472+N507</f>
        <v>1213.854</v>
      </c>
      <c r="O471" s="83">
        <f>O472+O507</f>
        <v>1309.597</v>
      </c>
      <c r="P471" s="83">
        <f>P472+P507</f>
        <v>0</v>
      </c>
      <c r="Q471" s="83">
        <f>Q472+Q507</f>
        <v>1309.597</v>
      </c>
    </row>
    <row r="472" spans="2:17" ht="19.5">
      <c r="B472" s="67">
        <v>2000</v>
      </c>
      <c r="C472" s="65" t="s">
        <v>6</v>
      </c>
      <c r="D472" s="80">
        <f>D473+D478+D494+D497+D501+D505+D506</f>
        <v>0</v>
      </c>
      <c r="E472" s="80">
        <f>E473+E478+E494+E497+E501+E505+E506</f>
        <v>834.251</v>
      </c>
      <c r="F472" s="83">
        <f t="shared" si="173"/>
        <v>834.251</v>
      </c>
      <c r="G472" s="80">
        <f>G473+G478+G494+G497+G501+G505+G506</f>
        <v>1100.047</v>
      </c>
      <c r="H472" s="80">
        <f>H473+H476</f>
        <v>0</v>
      </c>
      <c r="I472" s="77">
        <f>'070803'!I14</f>
        <v>1100.047</v>
      </c>
      <c r="J472" s="77">
        <f>'070803'!J14</f>
        <v>0</v>
      </c>
      <c r="K472" s="77">
        <f>J472+G472</f>
        <v>1100.047</v>
      </c>
      <c r="L472" s="77">
        <f>'070803'!L14</f>
        <v>1213.854</v>
      </c>
      <c r="M472" s="77">
        <f>'070803'!M14</f>
        <v>0</v>
      </c>
      <c r="N472" s="77">
        <f>'070803'!N14</f>
        <v>1213.854</v>
      </c>
      <c r="O472" s="77">
        <f>'070803'!O14</f>
        <v>1309.597</v>
      </c>
      <c r="P472" s="77">
        <f>'070803'!P14</f>
        <v>0</v>
      </c>
      <c r="Q472" s="77">
        <f>'070803'!Q14</f>
        <v>1309.597</v>
      </c>
    </row>
    <row r="473" spans="2:17" ht="30">
      <c r="B473" s="67">
        <v>2100</v>
      </c>
      <c r="C473" s="65" t="s">
        <v>7</v>
      </c>
      <c r="D473" s="80">
        <f>D474+D477</f>
        <v>0</v>
      </c>
      <c r="E473" s="80">
        <f>E474+E477</f>
        <v>702.23</v>
      </c>
      <c r="F473" s="83">
        <f t="shared" si="173"/>
        <v>702.23</v>
      </c>
      <c r="G473" s="80">
        <f>G474+G477</f>
        <v>903.808</v>
      </c>
      <c r="H473" s="77"/>
      <c r="I473" s="77">
        <f>'070803'!I15</f>
        <v>903.808</v>
      </c>
      <c r="J473" s="77">
        <f>'070803'!J15</f>
        <v>0</v>
      </c>
      <c r="K473" s="77">
        <f aca="true" t="shared" si="175" ref="K473:K526">J473+G473</f>
        <v>903.808</v>
      </c>
      <c r="L473" s="77">
        <f>'070803'!L15</f>
        <v>1006.01</v>
      </c>
      <c r="M473" s="77">
        <f>'070803'!M15</f>
        <v>0</v>
      </c>
      <c r="N473" s="77">
        <f>'070803'!N15</f>
        <v>1006.01</v>
      </c>
      <c r="O473" s="77">
        <f>'070803'!O15</f>
        <v>1090.945</v>
      </c>
      <c r="P473" s="77">
        <f>'070803'!P15</f>
        <v>0</v>
      </c>
      <c r="Q473" s="77">
        <f>'070803'!Q15</f>
        <v>1090.945</v>
      </c>
    </row>
    <row r="474" spans="2:17" ht="19.5">
      <c r="B474" s="64">
        <v>2110</v>
      </c>
      <c r="C474" s="68" t="s">
        <v>8</v>
      </c>
      <c r="D474" s="77">
        <f>D475+D476</f>
        <v>0</v>
      </c>
      <c r="E474" s="77">
        <f>E475+E476</f>
        <v>575.598</v>
      </c>
      <c r="F474" s="83">
        <f t="shared" si="173"/>
        <v>575.598</v>
      </c>
      <c r="G474" s="77">
        <f>G475+G476</f>
        <v>740.826</v>
      </c>
      <c r="H474" s="77"/>
      <c r="I474" s="77">
        <f>'070803'!I16</f>
        <v>740.826</v>
      </c>
      <c r="J474" s="77">
        <f>'070803'!J16</f>
        <v>0</v>
      </c>
      <c r="K474" s="77">
        <f t="shared" si="175"/>
        <v>740.826</v>
      </c>
      <c r="L474" s="77">
        <f>'070803'!L16</f>
        <v>824.598</v>
      </c>
      <c r="M474" s="77">
        <f>'070803'!M16</f>
        <v>0</v>
      </c>
      <c r="N474" s="77">
        <f>'070803'!N16</f>
        <v>824.598</v>
      </c>
      <c r="O474" s="77">
        <f>'070803'!O16</f>
        <v>894.217</v>
      </c>
      <c r="P474" s="77">
        <f>'070803'!P16</f>
        <v>0</v>
      </c>
      <c r="Q474" s="77">
        <f>'070803'!Q16</f>
        <v>894.217</v>
      </c>
    </row>
    <row r="475" spans="2:17" ht="19.5">
      <c r="B475" s="64">
        <v>2111</v>
      </c>
      <c r="C475" s="68" t="s">
        <v>9</v>
      </c>
      <c r="D475" s="77"/>
      <c r="E475" s="77">
        <f>'070803'!F17</f>
        <v>575.598</v>
      </c>
      <c r="F475" s="83">
        <f t="shared" si="173"/>
        <v>575.598</v>
      </c>
      <c r="G475" s="77">
        <f>H475+I475</f>
        <v>740.826</v>
      </c>
      <c r="H475" s="77"/>
      <c r="I475" s="77">
        <f>'070803'!I17</f>
        <v>740.826</v>
      </c>
      <c r="J475" s="77">
        <f>'070803'!J17</f>
        <v>0</v>
      </c>
      <c r="K475" s="77">
        <f t="shared" si="175"/>
        <v>740.826</v>
      </c>
      <c r="L475" s="77">
        <f>'070803'!L17</f>
        <v>824.598</v>
      </c>
      <c r="M475" s="77">
        <f>'070803'!M17</f>
        <v>0</v>
      </c>
      <c r="N475" s="77">
        <f>'070803'!N17</f>
        <v>824.598</v>
      </c>
      <c r="O475" s="77">
        <f>'070803'!O17</f>
        <v>894.217</v>
      </c>
      <c r="P475" s="77">
        <f>'070803'!P17</f>
        <v>0</v>
      </c>
      <c r="Q475" s="77">
        <f>'070803'!Q17</f>
        <v>894.217</v>
      </c>
    </row>
    <row r="476" spans="2:17" ht="30">
      <c r="B476" s="64">
        <v>2112</v>
      </c>
      <c r="C476" s="68" t="s">
        <v>10</v>
      </c>
      <c r="D476" s="77"/>
      <c r="E476" s="77"/>
      <c r="F476" s="83">
        <f t="shared" si="173"/>
        <v>0</v>
      </c>
      <c r="G476" s="77">
        <f>H476+I476</f>
        <v>0</v>
      </c>
      <c r="H476" s="77"/>
      <c r="I476" s="77">
        <f>'070803'!I18</f>
        <v>0</v>
      </c>
      <c r="J476" s="77">
        <f>'070803'!J18</f>
        <v>0</v>
      </c>
      <c r="K476" s="77">
        <f t="shared" si="175"/>
        <v>0</v>
      </c>
      <c r="L476" s="77">
        <f>'070803'!L18</f>
        <v>0</v>
      </c>
      <c r="M476" s="77">
        <f>'070803'!M18</f>
        <v>0</v>
      </c>
      <c r="N476" s="77">
        <f>'070803'!N18</f>
        <v>0</v>
      </c>
      <c r="O476" s="77">
        <f>'070803'!O18</f>
        <v>0</v>
      </c>
      <c r="P476" s="77">
        <f>'070803'!P18</f>
        <v>0</v>
      </c>
      <c r="Q476" s="77">
        <f>'070803'!Q18</f>
        <v>0</v>
      </c>
    </row>
    <row r="477" spans="2:17" ht="19.5">
      <c r="B477" s="64">
        <v>2120</v>
      </c>
      <c r="C477" s="68" t="s">
        <v>11</v>
      </c>
      <c r="D477" s="77"/>
      <c r="E477" s="77">
        <f>'070803'!F19</f>
        <v>126.632</v>
      </c>
      <c r="F477" s="83">
        <f t="shared" si="173"/>
        <v>126.632</v>
      </c>
      <c r="G477" s="77">
        <f>H477+I477</f>
        <v>162.982</v>
      </c>
      <c r="H477" s="80">
        <f>H478+H479+H480+H481+H482+H483+H484+H490</f>
        <v>0</v>
      </c>
      <c r="I477" s="77">
        <f>'070803'!I19</f>
        <v>162.982</v>
      </c>
      <c r="J477" s="77">
        <f>'070803'!J19</f>
        <v>0</v>
      </c>
      <c r="K477" s="77">
        <f t="shared" si="175"/>
        <v>162.982</v>
      </c>
      <c r="L477" s="77">
        <f>'070803'!L19</f>
        <v>181.412</v>
      </c>
      <c r="M477" s="77">
        <f>'070803'!M19</f>
        <v>0</v>
      </c>
      <c r="N477" s="77">
        <f>'070803'!N19</f>
        <v>181.412</v>
      </c>
      <c r="O477" s="77">
        <f>'070803'!O19</f>
        <v>196.728</v>
      </c>
      <c r="P477" s="77">
        <f>'070803'!P19</f>
        <v>0</v>
      </c>
      <c r="Q477" s="77">
        <f>'070803'!Q19</f>
        <v>196.728</v>
      </c>
    </row>
    <row r="478" spans="2:17" ht="19.5">
      <c r="B478" s="67">
        <v>2200</v>
      </c>
      <c r="C478" s="65" t="s">
        <v>12</v>
      </c>
      <c r="D478" s="80">
        <f>D479+D480+D481+D482+D483+D484+D485+D491</f>
        <v>0</v>
      </c>
      <c r="E478" s="80">
        <f>E479+E480+E481+E482+E483+E484+E485+E491</f>
        <v>132.02100000000002</v>
      </c>
      <c r="F478" s="83">
        <f t="shared" si="173"/>
        <v>132.02100000000002</v>
      </c>
      <c r="G478" s="80">
        <f>G479+G480+G481+G482+G483+G484+G485+G491</f>
        <v>196.23899999999998</v>
      </c>
      <c r="H478" s="77"/>
      <c r="I478" s="77">
        <f>'070803'!I20</f>
        <v>196.23899999999998</v>
      </c>
      <c r="J478" s="77">
        <f>'070803'!J20</f>
        <v>0</v>
      </c>
      <c r="K478" s="77">
        <f t="shared" si="175"/>
        <v>196.23899999999998</v>
      </c>
      <c r="L478" s="77">
        <f>'070803'!L20</f>
        <v>207.84400000000002</v>
      </c>
      <c r="M478" s="77">
        <f>'070803'!M20</f>
        <v>0</v>
      </c>
      <c r="N478" s="77">
        <f>'070803'!N20</f>
        <v>207.84400000000002</v>
      </c>
      <c r="O478" s="77">
        <f>'070803'!O20</f>
        <v>218.652</v>
      </c>
      <c r="P478" s="77">
        <f>'070803'!P20</f>
        <v>0</v>
      </c>
      <c r="Q478" s="77">
        <f>'070803'!Q20</f>
        <v>218.652</v>
      </c>
    </row>
    <row r="479" spans="2:17" ht="30">
      <c r="B479" s="64">
        <v>2210</v>
      </c>
      <c r="C479" s="68" t="s">
        <v>13</v>
      </c>
      <c r="D479" s="77"/>
      <c r="E479" s="77">
        <f>'070803'!F21</f>
        <v>10.5</v>
      </c>
      <c r="F479" s="83">
        <f t="shared" si="173"/>
        <v>10.5</v>
      </c>
      <c r="G479" s="77">
        <f>H479+I479</f>
        <v>62.25</v>
      </c>
      <c r="H479" s="77"/>
      <c r="I479" s="77">
        <f>'070803'!I21</f>
        <v>62.25</v>
      </c>
      <c r="J479" s="77">
        <f>'070803'!J21</f>
        <v>0</v>
      </c>
      <c r="K479" s="77">
        <f t="shared" si="175"/>
        <v>62.25</v>
      </c>
      <c r="L479" s="77">
        <f>'070803'!L21</f>
        <v>65.674</v>
      </c>
      <c r="M479" s="77">
        <f>'070803'!M21</f>
        <v>0</v>
      </c>
      <c r="N479" s="77">
        <f>'070803'!N21</f>
        <v>65.674</v>
      </c>
      <c r="O479" s="77">
        <f>'070803'!O21</f>
        <v>69.089</v>
      </c>
      <c r="P479" s="77">
        <f>'070803'!P21</f>
        <v>0</v>
      </c>
      <c r="Q479" s="77">
        <f>'070803'!Q21</f>
        <v>69.089</v>
      </c>
    </row>
    <row r="480" spans="2:17" ht="30">
      <c r="B480" s="64">
        <v>2220</v>
      </c>
      <c r="C480" s="68" t="s">
        <v>14</v>
      </c>
      <c r="D480" s="77"/>
      <c r="E480" s="77">
        <f>'070803'!F22</f>
        <v>0</v>
      </c>
      <c r="F480" s="83">
        <f t="shared" si="173"/>
        <v>0</v>
      </c>
      <c r="G480" s="77">
        <f aca="true" t="shared" si="176" ref="G480:G493">H480+I480</f>
        <v>0</v>
      </c>
      <c r="H480" s="77"/>
      <c r="I480" s="77">
        <f>'070803'!I22</f>
        <v>0</v>
      </c>
      <c r="J480" s="77">
        <f>'070803'!J22</f>
        <v>0</v>
      </c>
      <c r="K480" s="77">
        <f t="shared" si="175"/>
        <v>0</v>
      </c>
      <c r="L480" s="77">
        <f>'070803'!L22</f>
        <v>0</v>
      </c>
      <c r="M480" s="77">
        <f>'070803'!M22</f>
        <v>0</v>
      </c>
      <c r="N480" s="77">
        <f>'070803'!N22</f>
        <v>0</v>
      </c>
      <c r="O480" s="77">
        <f>'070803'!O22</f>
        <v>0</v>
      </c>
      <c r="P480" s="77">
        <f>'070803'!P22</f>
        <v>0</v>
      </c>
      <c r="Q480" s="77">
        <f>'070803'!Q22</f>
        <v>0</v>
      </c>
    </row>
    <row r="481" spans="2:17" ht="19.5">
      <c r="B481" s="64">
        <v>2230</v>
      </c>
      <c r="C481" s="68" t="s">
        <v>15</v>
      </c>
      <c r="D481" s="77"/>
      <c r="E481" s="77">
        <f>'070803'!F23</f>
        <v>0</v>
      </c>
      <c r="F481" s="83">
        <f t="shared" si="173"/>
        <v>0</v>
      </c>
      <c r="G481" s="77">
        <f t="shared" si="176"/>
        <v>0</v>
      </c>
      <c r="H481" s="77"/>
      <c r="I481" s="77">
        <f>'070803'!I23</f>
        <v>0</v>
      </c>
      <c r="J481" s="77">
        <f>'070803'!J23</f>
        <v>0</v>
      </c>
      <c r="K481" s="77">
        <f t="shared" si="175"/>
        <v>0</v>
      </c>
      <c r="L481" s="77">
        <f>'070803'!L23</f>
        <v>0</v>
      </c>
      <c r="M481" s="77">
        <f>'070803'!M23</f>
        <v>0</v>
      </c>
      <c r="N481" s="77">
        <f>'070803'!N23</f>
        <v>0</v>
      </c>
      <c r="O481" s="77">
        <f>'070803'!O23</f>
        <v>0</v>
      </c>
      <c r="P481" s="77">
        <f>'070803'!P23</f>
        <v>0</v>
      </c>
      <c r="Q481" s="77">
        <f>'070803'!Q23</f>
        <v>0</v>
      </c>
    </row>
    <row r="482" spans="2:17" ht="19.5">
      <c r="B482" s="64">
        <v>2240</v>
      </c>
      <c r="C482" s="68" t="s">
        <v>16</v>
      </c>
      <c r="D482" s="77"/>
      <c r="E482" s="77">
        <f>'070803'!F24</f>
        <v>41.64</v>
      </c>
      <c r="F482" s="83">
        <f t="shared" si="173"/>
        <v>41.64</v>
      </c>
      <c r="G482" s="77">
        <f>H482+I482</f>
        <v>65.933</v>
      </c>
      <c r="H482" s="77"/>
      <c r="I482" s="77">
        <f>'070803'!I24</f>
        <v>65.933</v>
      </c>
      <c r="J482" s="77">
        <f>'070803'!J24</f>
        <v>0</v>
      </c>
      <c r="K482" s="77">
        <f t="shared" si="175"/>
        <v>65.933</v>
      </c>
      <c r="L482" s="77">
        <f>'070803'!L24</f>
        <v>69.559</v>
      </c>
      <c r="M482" s="77">
        <f>'070803'!M24</f>
        <v>0</v>
      </c>
      <c r="N482" s="77">
        <f>'070803'!N24</f>
        <v>69.559</v>
      </c>
      <c r="O482" s="77">
        <f>'070803'!O24</f>
        <v>73.176</v>
      </c>
      <c r="P482" s="77">
        <f>'070803'!P24</f>
        <v>0</v>
      </c>
      <c r="Q482" s="77">
        <f>'070803'!Q24</f>
        <v>73.176</v>
      </c>
    </row>
    <row r="483" spans="2:17" ht="19.5">
      <c r="B483" s="64">
        <v>2250</v>
      </c>
      <c r="C483" s="68" t="s">
        <v>17</v>
      </c>
      <c r="D483" s="77"/>
      <c r="E483" s="77">
        <f>'070803'!F25</f>
        <v>0.075</v>
      </c>
      <c r="F483" s="83">
        <f t="shared" si="173"/>
        <v>0.075</v>
      </c>
      <c r="G483" s="77">
        <f t="shared" si="176"/>
        <v>1.2</v>
      </c>
      <c r="H483" s="77"/>
      <c r="I483" s="77">
        <f>'070803'!I25</f>
        <v>1.2</v>
      </c>
      <c r="J483" s="77">
        <f>'070803'!J25</f>
        <v>0</v>
      </c>
      <c r="K483" s="77">
        <f t="shared" si="175"/>
        <v>1.2</v>
      </c>
      <c r="L483" s="77">
        <f>'070803'!L25</f>
        <v>1.266</v>
      </c>
      <c r="M483" s="77">
        <f>'070803'!M25</f>
        <v>0</v>
      </c>
      <c r="N483" s="77">
        <f>'070803'!N25</f>
        <v>1.266</v>
      </c>
      <c r="O483" s="77">
        <f>'070803'!O25</f>
        <v>1.332</v>
      </c>
      <c r="P483" s="77">
        <f>'070803'!P25</f>
        <v>0</v>
      </c>
      <c r="Q483" s="77">
        <f>'070803'!Q25</f>
        <v>1.332</v>
      </c>
    </row>
    <row r="484" spans="2:17" ht="30">
      <c r="B484" s="64">
        <v>2260</v>
      </c>
      <c r="C484" s="68" t="s">
        <v>18</v>
      </c>
      <c r="D484" s="77"/>
      <c r="E484" s="77">
        <f>'070803'!F26</f>
        <v>0</v>
      </c>
      <c r="F484" s="83">
        <f t="shared" si="173"/>
        <v>0</v>
      </c>
      <c r="G484" s="77">
        <f t="shared" si="176"/>
        <v>0</v>
      </c>
      <c r="H484" s="80">
        <f>H485+H486+H487+H488+H489</f>
        <v>0</v>
      </c>
      <c r="I484" s="77">
        <f>'070803'!I26</f>
        <v>0</v>
      </c>
      <c r="J484" s="77">
        <f>'070803'!J26</f>
        <v>0</v>
      </c>
      <c r="K484" s="77">
        <f t="shared" si="175"/>
        <v>0</v>
      </c>
      <c r="L484" s="77">
        <f>'070803'!L26</f>
        <v>0</v>
      </c>
      <c r="M484" s="77">
        <f>'070803'!M26</f>
        <v>0</v>
      </c>
      <c r="N484" s="77">
        <f>'070803'!N26</f>
        <v>0</v>
      </c>
      <c r="O484" s="77">
        <f>'070803'!O26</f>
        <v>0</v>
      </c>
      <c r="P484" s="77">
        <f>'070803'!P26</f>
        <v>0</v>
      </c>
      <c r="Q484" s="77">
        <f>'070803'!Q26</f>
        <v>0</v>
      </c>
    </row>
    <row r="485" spans="2:17" ht="30">
      <c r="B485" s="64">
        <v>2270</v>
      </c>
      <c r="C485" s="68" t="s">
        <v>19</v>
      </c>
      <c r="D485" s="80">
        <f>D486+D487+D488+D489+D490</f>
        <v>0</v>
      </c>
      <c r="E485" s="80">
        <f>E486+E487+E488+E489+E490</f>
        <v>79.806</v>
      </c>
      <c r="F485" s="83">
        <f t="shared" si="173"/>
        <v>79.806</v>
      </c>
      <c r="G485" s="80">
        <f>G486+G487+G488+G489+G490</f>
        <v>58.853</v>
      </c>
      <c r="H485" s="77"/>
      <c r="I485" s="77">
        <f>'070803'!I27</f>
        <v>58.853</v>
      </c>
      <c r="J485" s="77">
        <f>'070803'!J27</f>
        <v>0</v>
      </c>
      <c r="K485" s="77">
        <f t="shared" si="175"/>
        <v>58.853</v>
      </c>
      <c r="L485" s="77">
        <f>'070803'!L27</f>
        <v>62.902</v>
      </c>
      <c r="M485" s="77">
        <f>'070803'!M27</f>
        <v>0</v>
      </c>
      <c r="N485" s="77">
        <f>'070803'!N27</f>
        <v>62.902</v>
      </c>
      <c r="O485" s="77">
        <f>'070803'!O27</f>
        <v>66.173</v>
      </c>
      <c r="P485" s="77">
        <f>'070803'!P27</f>
        <v>0</v>
      </c>
      <c r="Q485" s="77">
        <f>'070803'!Q27</f>
        <v>66.173</v>
      </c>
    </row>
    <row r="486" spans="2:17" ht="19.5">
      <c r="B486" s="64">
        <v>2271</v>
      </c>
      <c r="C486" s="68" t="s">
        <v>20</v>
      </c>
      <c r="D486" s="77"/>
      <c r="E486" s="77">
        <f>'070803'!F28</f>
        <v>58.299</v>
      </c>
      <c r="F486" s="83">
        <f t="shared" si="173"/>
        <v>58.299</v>
      </c>
      <c r="G486" s="77">
        <f t="shared" si="176"/>
        <v>36.693</v>
      </c>
      <c r="H486" s="77"/>
      <c r="I486" s="77">
        <f>'070803'!I28</f>
        <v>36.693</v>
      </c>
      <c r="J486" s="77">
        <f>'070803'!J28</f>
        <v>0</v>
      </c>
      <c r="K486" s="77">
        <f t="shared" si="175"/>
        <v>36.693</v>
      </c>
      <c r="L486" s="77">
        <f>'070803'!L28</f>
        <v>39.217</v>
      </c>
      <c r="M486" s="77">
        <f>'070803'!M28</f>
        <v>0</v>
      </c>
      <c r="N486" s="77">
        <f>'070803'!N28</f>
        <v>39.217</v>
      </c>
      <c r="O486" s="77">
        <f>'070803'!O28</f>
        <v>41.256</v>
      </c>
      <c r="P486" s="77">
        <f>'070803'!P28</f>
        <v>0</v>
      </c>
      <c r="Q486" s="77">
        <f>'070803'!Q28</f>
        <v>41.256</v>
      </c>
    </row>
    <row r="487" spans="2:17" ht="30">
      <c r="B487" s="64">
        <v>2272</v>
      </c>
      <c r="C487" s="68" t="s">
        <v>21</v>
      </c>
      <c r="D487" s="77"/>
      <c r="E487" s="77">
        <f>'070803'!F29</f>
        <v>4.322</v>
      </c>
      <c r="F487" s="83">
        <f t="shared" si="173"/>
        <v>4.322</v>
      </c>
      <c r="G487" s="77">
        <f t="shared" si="176"/>
        <v>3.633</v>
      </c>
      <c r="H487" s="77"/>
      <c r="I487" s="77">
        <f>'070803'!I29</f>
        <v>3.633</v>
      </c>
      <c r="J487" s="77">
        <f>'070803'!J29</f>
        <v>0</v>
      </c>
      <c r="K487" s="77">
        <f t="shared" si="175"/>
        <v>3.633</v>
      </c>
      <c r="L487" s="77">
        <f>'070803'!L29</f>
        <v>3.883</v>
      </c>
      <c r="M487" s="77">
        <f>'070803'!M29</f>
        <v>0</v>
      </c>
      <c r="N487" s="77">
        <f>'070803'!N29</f>
        <v>3.883</v>
      </c>
      <c r="O487" s="77">
        <f>'070803'!O29</f>
        <v>4.085</v>
      </c>
      <c r="P487" s="77">
        <f>'070803'!P29</f>
        <v>0</v>
      </c>
      <c r="Q487" s="77">
        <f>'070803'!Q29</f>
        <v>4.085</v>
      </c>
    </row>
    <row r="488" spans="2:17" ht="19.5">
      <c r="B488" s="64">
        <v>2273</v>
      </c>
      <c r="C488" s="68" t="s">
        <v>22</v>
      </c>
      <c r="D488" s="77"/>
      <c r="E488" s="77">
        <f>'070803'!F30</f>
        <v>17.185</v>
      </c>
      <c r="F488" s="83">
        <f t="shared" si="173"/>
        <v>17.185</v>
      </c>
      <c r="G488" s="77">
        <f t="shared" si="176"/>
        <v>18.527</v>
      </c>
      <c r="H488" s="77"/>
      <c r="I488" s="77">
        <f>'070803'!I30</f>
        <v>18.527</v>
      </c>
      <c r="J488" s="77">
        <f>'070803'!J30</f>
        <v>0</v>
      </c>
      <c r="K488" s="77">
        <f t="shared" si="175"/>
        <v>18.527</v>
      </c>
      <c r="L488" s="77">
        <f>'070803'!L30</f>
        <v>19.802</v>
      </c>
      <c r="M488" s="77">
        <f>'070803'!M30</f>
        <v>0</v>
      </c>
      <c r="N488" s="77">
        <f>'070803'!N30</f>
        <v>19.802</v>
      </c>
      <c r="O488" s="77">
        <f>'070803'!O30</f>
        <v>20.832</v>
      </c>
      <c r="P488" s="77">
        <f>'070803'!P30</f>
        <v>0</v>
      </c>
      <c r="Q488" s="77">
        <f>'070803'!Q30</f>
        <v>20.832</v>
      </c>
    </row>
    <row r="489" spans="2:17" ht="19.5">
      <c r="B489" s="64">
        <v>2274</v>
      </c>
      <c r="C489" s="68" t="s">
        <v>23</v>
      </c>
      <c r="D489" s="77"/>
      <c r="E489" s="77">
        <f>'070803'!F31</f>
        <v>0</v>
      </c>
      <c r="F489" s="83">
        <f t="shared" si="173"/>
        <v>0</v>
      </c>
      <c r="G489" s="77">
        <f t="shared" si="176"/>
        <v>0</v>
      </c>
      <c r="H489" s="77"/>
      <c r="I489" s="77">
        <f>'070803'!I31</f>
        <v>0</v>
      </c>
      <c r="J489" s="77">
        <f>'070803'!J31</f>
        <v>0</v>
      </c>
      <c r="K489" s="77">
        <f t="shared" si="175"/>
        <v>0</v>
      </c>
      <c r="L489" s="77">
        <f>'070803'!L31</f>
        <v>0</v>
      </c>
      <c r="M489" s="77">
        <f>'070803'!M31</f>
        <v>0</v>
      </c>
      <c r="N489" s="77">
        <f>'070803'!N31</f>
        <v>0</v>
      </c>
      <c r="O489" s="77">
        <f>'070803'!O31</f>
        <v>0</v>
      </c>
      <c r="P489" s="77">
        <f>'070803'!P31</f>
        <v>0</v>
      </c>
      <c r="Q489" s="77">
        <f>'070803'!Q31</f>
        <v>0</v>
      </c>
    </row>
    <row r="490" spans="2:17" ht="19.5">
      <c r="B490" s="64">
        <v>2275</v>
      </c>
      <c r="C490" s="68" t="s">
        <v>24</v>
      </c>
      <c r="D490" s="77"/>
      <c r="E490" s="77">
        <f>'070803'!F32</f>
        <v>0</v>
      </c>
      <c r="F490" s="83">
        <f t="shared" si="173"/>
        <v>0</v>
      </c>
      <c r="G490" s="77">
        <f t="shared" si="176"/>
        <v>0</v>
      </c>
      <c r="H490" s="77">
        <f>H491+H492</f>
        <v>0</v>
      </c>
      <c r="I490" s="77">
        <f>'070803'!I32</f>
        <v>0</v>
      </c>
      <c r="J490" s="77">
        <f>'070803'!J32</f>
        <v>0</v>
      </c>
      <c r="K490" s="77">
        <f t="shared" si="175"/>
        <v>0</v>
      </c>
      <c r="L490" s="77">
        <f>'070803'!L32</f>
        <v>0</v>
      </c>
      <c r="M490" s="77">
        <f>'070803'!M32</f>
        <v>0</v>
      </c>
      <c r="N490" s="77">
        <f>'070803'!N32</f>
        <v>0</v>
      </c>
      <c r="O490" s="77">
        <f>'070803'!O32</f>
        <v>0</v>
      </c>
      <c r="P490" s="77">
        <f>'070803'!P32</f>
        <v>0</v>
      </c>
      <c r="Q490" s="77">
        <f>'070803'!Q32</f>
        <v>0</v>
      </c>
    </row>
    <row r="491" spans="2:17" ht="45">
      <c r="B491" s="64">
        <v>2280</v>
      </c>
      <c r="C491" s="68" t="s">
        <v>25</v>
      </c>
      <c r="D491" s="77">
        <f>D492+D493</f>
        <v>0</v>
      </c>
      <c r="E491" s="77">
        <f>'070803'!F33</f>
        <v>0</v>
      </c>
      <c r="F491" s="83">
        <f t="shared" si="173"/>
        <v>0</v>
      </c>
      <c r="G491" s="77">
        <f>G492+G493</f>
        <v>8.003</v>
      </c>
      <c r="H491" s="77"/>
      <c r="I491" s="77">
        <f>'070803'!I33</f>
        <v>8.003</v>
      </c>
      <c r="J491" s="77">
        <f>'070803'!J33</f>
        <v>0</v>
      </c>
      <c r="K491" s="77">
        <f t="shared" si="175"/>
        <v>8.003</v>
      </c>
      <c r="L491" s="77">
        <f>'070803'!L33</f>
        <v>8.443</v>
      </c>
      <c r="M491" s="77">
        <f>'070803'!M33</f>
        <v>0</v>
      </c>
      <c r="N491" s="77">
        <f>'070803'!N33</f>
        <v>8.443</v>
      </c>
      <c r="O491" s="77">
        <f>'070803'!O33</f>
        <v>8.882</v>
      </c>
      <c r="P491" s="77">
        <f>'070803'!P33</f>
        <v>0</v>
      </c>
      <c r="Q491" s="77">
        <f>'070803'!Q33</f>
        <v>8.882</v>
      </c>
    </row>
    <row r="492" spans="2:17" ht="45">
      <c r="B492" s="64">
        <v>2281</v>
      </c>
      <c r="C492" s="68" t="s">
        <v>26</v>
      </c>
      <c r="D492" s="77"/>
      <c r="E492" s="77">
        <f>'070803'!F34</f>
        <v>0</v>
      </c>
      <c r="F492" s="83">
        <f t="shared" si="173"/>
        <v>0</v>
      </c>
      <c r="G492" s="77">
        <f t="shared" si="176"/>
        <v>0</v>
      </c>
      <c r="H492" s="77"/>
      <c r="I492" s="77">
        <f>'070803'!I34</f>
        <v>0</v>
      </c>
      <c r="J492" s="77">
        <f>'070803'!J34</f>
        <v>0</v>
      </c>
      <c r="K492" s="77">
        <f t="shared" si="175"/>
        <v>0</v>
      </c>
      <c r="L492" s="77">
        <f>'070803'!L34</f>
        <v>0</v>
      </c>
      <c r="M492" s="77">
        <f>'070803'!M34</f>
        <v>0</v>
      </c>
      <c r="N492" s="77">
        <f>'070803'!N34</f>
        <v>0</v>
      </c>
      <c r="O492" s="77">
        <f>'070803'!O34</f>
        <v>0</v>
      </c>
      <c r="P492" s="77">
        <f>'070803'!P34</f>
        <v>0</v>
      </c>
      <c r="Q492" s="77">
        <f>'070803'!Q34</f>
        <v>0</v>
      </c>
    </row>
    <row r="493" spans="2:17" ht="45">
      <c r="B493" s="64">
        <v>2282</v>
      </c>
      <c r="C493" s="68" t="s">
        <v>27</v>
      </c>
      <c r="D493" s="77"/>
      <c r="E493" s="77">
        <f>'070803'!F35</f>
        <v>0</v>
      </c>
      <c r="F493" s="83">
        <f t="shared" si="173"/>
        <v>0</v>
      </c>
      <c r="G493" s="77">
        <f t="shared" si="176"/>
        <v>8.003</v>
      </c>
      <c r="H493" s="80">
        <f>H494+H495</f>
        <v>0</v>
      </c>
      <c r="I493" s="77">
        <f>'070803'!I35</f>
        <v>8.003</v>
      </c>
      <c r="J493" s="77">
        <f>'070803'!J35</f>
        <v>0</v>
      </c>
      <c r="K493" s="77">
        <f t="shared" si="175"/>
        <v>8.003</v>
      </c>
      <c r="L493" s="77">
        <f>'070803'!L35</f>
        <v>8.443</v>
      </c>
      <c r="M493" s="77">
        <f>'070803'!M35</f>
        <v>0</v>
      </c>
      <c r="N493" s="77">
        <f>'070803'!N35</f>
        <v>8.443</v>
      </c>
      <c r="O493" s="77">
        <f>'070803'!O35</f>
        <v>8.882</v>
      </c>
      <c r="P493" s="77">
        <f>'070803'!P35</f>
        <v>0</v>
      </c>
      <c r="Q493" s="77">
        <f>'070803'!Q35</f>
        <v>8.882</v>
      </c>
    </row>
    <row r="494" spans="2:17" ht="30">
      <c r="B494" s="67">
        <v>2400</v>
      </c>
      <c r="C494" s="65" t="s">
        <v>28</v>
      </c>
      <c r="D494" s="80">
        <f>D495+D496</f>
        <v>0</v>
      </c>
      <c r="E494" s="80">
        <f>E495+E496</f>
        <v>0</v>
      </c>
      <c r="F494" s="83">
        <f t="shared" si="173"/>
        <v>0</v>
      </c>
      <c r="G494" s="80">
        <f>G495+G496</f>
        <v>0</v>
      </c>
      <c r="H494" s="77"/>
      <c r="I494" s="77">
        <f>'070803'!I36</f>
        <v>0</v>
      </c>
      <c r="J494" s="77">
        <f>'070803'!J36</f>
        <v>0</v>
      </c>
      <c r="K494" s="77">
        <f t="shared" si="175"/>
        <v>0</v>
      </c>
      <c r="L494" s="77">
        <f>'070803'!L36</f>
        <v>0</v>
      </c>
      <c r="M494" s="77">
        <f>'070803'!M36</f>
        <v>0</v>
      </c>
      <c r="N494" s="77">
        <f>'070803'!N36</f>
        <v>0</v>
      </c>
      <c r="O494" s="77">
        <f>'070803'!O36</f>
        <v>0</v>
      </c>
      <c r="P494" s="77">
        <f>'070803'!P36</f>
        <v>0</v>
      </c>
      <c r="Q494" s="77">
        <f>'070803'!Q36</f>
        <v>0</v>
      </c>
    </row>
    <row r="495" spans="2:17" ht="30">
      <c r="B495" s="64">
        <v>2410</v>
      </c>
      <c r="C495" s="68" t="s">
        <v>29</v>
      </c>
      <c r="D495" s="77"/>
      <c r="E495" s="77"/>
      <c r="F495" s="83">
        <f t="shared" si="173"/>
        <v>0</v>
      </c>
      <c r="G495" s="77"/>
      <c r="H495" s="77"/>
      <c r="I495" s="77">
        <f>'070803'!I37</f>
        <v>0</v>
      </c>
      <c r="J495" s="77">
        <f>'070803'!J37</f>
        <v>0</v>
      </c>
      <c r="K495" s="77">
        <f t="shared" si="175"/>
        <v>0</v>
      </c>
      <c r="L495" s="77">
        <f>'070803'!L37</f>
        <v>0</v>
      </c>
      <c r="M495" s="77">
        <f>'070803'!M37</f>
        <v>0</v>
      </c>
      <c r="N495" s="77">
        <f>'070803'!N37</f>
        <v>0</v>
      </c>
      <c r="O495" s="77">
        <f>'070803'!O37</f>
        <v>0</v>
      </c>
      <c r="P495" s="77">
        <f>'070803'!P37</f>
        <v>0</v>
      </c>
      <c r="Q495" s="77">
        <f>'070803'!Q37</f>
        <v>0</v>
      </c>
    </row>
    <row r="496" spans="2:17" ht="30">
      <c r="B496" s="64">
        <v>2420</v>
      </c>
      <c r="C496" s="68" t="s">
        <v>30</v>
      </c>
      <c r="D496" s="77"/>
      <c r="E496" s="77"/>
      <c r="F496" s="83">
        <f t="shared" si="173"/>
        <v>0</v>
      </c>
      <c r="G496" s="77"/>
      <c r="H496" s="80">
        <f>H497+H498+H499</f>
        <v>0</v>
      </c>
      <c r="I496" s="77">
        <f>'070803'!I38</f>
        <v>0</v>
      </c>
      <c r="J496" s="77">
        <f>'070803'!J38</f>
        <v>0</v>
      </c>
      <c r="K496" s="77">
        <f t="shared" si="175"/>
        <v>0</v>
      </c>
      <c r="L496" s="77">
        <f>'070803'!L38</f>
        <v>0</v>
      </c>
      <c r="M496" s="77">
        <f>'070803'!M38</f>
        <v>0</v>
      </c>
      <c r="N496" s="77">
        <f>'070803'!N38</f>
        <v>0</v>
      </c>
      <c r="O496" s="77">
        <f>'070803'!O38</f>
        <v>0</v>
      </c>
      <c r="P496" s="77">
        <f>'070803'!P38</f>
        <v>0</v>
      </c>
      <c r="Q496" s="77">
        <f>'070803'!Q38</f>
        <v>0</v>
      </c>
    </row>
    <row r="497" spans="2:17" ht="19.5">
      <c r="B497" s="67">
        <v>2600</v>
      </c>
      <c r="C497" s="65" t="s">
        <v>31</v>
      </c>
      <c r="D497" s="80">
        <f>D498+D499+D500</f>
        <v>0</v>
      </c>
      <c r="E497" s="80">
        <f>E498+E499+E500</f>
        <v>0</v>
      </c>
      <c r="F497" s="83">
        <f t="shared" si="173"/>
        <v>0</v>
      </c>
      <c r="G497" s="80">
        <f>G498+G499+G500</f>
        <v>0</v>
      </c>
      <c r="H497" s="77"/>
      <c r="I497" s="77">
        <f>'070803'!I39</f>
        <v>0</v>
      </c>
      <c r="J497" s="77">
        <f>'070803'!J39</f>
        <v>0</v>
      </c>
      <c r="K497" s="77">
        <f t="shared" si="175"/>
        <v>0</v>
      </c>
      <c r="L497" s="77">
        <f>'070803'!L39</f>
        <v>0</v>
      </c>
      <c r="M497" s="77">
        <f>'070803'!M39</f>
        <v>0</v>
      </c>
      <c r="N497" s="77">
        <f>'070803'!N39</f>
        <v>0</v>
      </c>
      <c r="O497" s="77">
        <f>'070803'!O39</f>
        <v>0</v>
      </c>
      <c r="P497" s="77">
        <f>'070803'!P39</f>
        <v>0</v>
      </c>
      <c r="Q497" s="77">
        <f>'070803'!Q39</f>
        <v>0</v>
      </c>
    </row>
    <row r="498" spans="2:17" ht="45" hidden="1">
      <c r="B498" s="64">
        <v>2610</v>
      </c>
      <c r="C498" s="68" t="s">
        <v>32</v>
      </c>
      <c r="D498" s="77"/>
      <c r="E498" s="77"/>
      <c r="F498" s="83">
        <f t="shared" si="173"/>
        <v>0</v>
      </c>
      <c r="G498" s="77"/>
      <c r="H498" s="77"/>
      <c r="I498" s="77">
        <f>'070803'!I40</f>
        <v>0</v>
      </c>
      <c r="J498" s="77">
        <f>'070803'!J40</f>
        <v>0</v>
      </c>
      <c r="K498" s="77">
        <f t="shared" si="175"/>
        <v>0</v>
      </c>
      <c r="L498" s="77">
        <f>'070803'!L40</f>
        <v>0</v>
      </c>
      <c r="M498" s="77">
        <f>'070803'!M40</f>
        <v>0</v>
      </c>
      <c r="N498" s="77">
        <f>'070803'!N40</f>
        <v>0</v>
      </c>
      <c r="O498" s="77">
        <f>'070803'!O40</f>
        <v>0</v>
      </c>
      <c r="P498" s="77">
        <f>'070803'!P40</f>
        <v>0</v>
      </c>
      <c r="Q498" s="77">
        <f>'070803'!Q40</f>
        <v>0</v>
      </c>
    </row>
    <row r="499" spans="2:17" ht="30" hidden="1">
      <c r="B499" s="64">
        <v>2620</v>
      </c>
      <c r="C499" s="68" t="s">
        <v>33</v>
      </c>
      <c r="D499" s="77"/>
      <c r="E499" s="77"/>
      <c r="F499" s="83">
        <f t="shared" si="173"/>
        <v>0</v>
      </c>
      <c r="G499" s="77"/>
      <c r="H499" s="77"/>
      <c r="I499" s="77">
        <f>'070803'!I41</f>
        <v>0</v>
      </c>
      <c r="J499" s="77">
        <f>'070803'!J41</f>
        <v>0</v>
      </c>
      <c r="K499" s="77">
        <f t="shared" si="175"/>
        <v>0</v>
      </c>
      <c r="L499" s="77">
        <f>'070803'!L41</f>
        <v>0</v>
      </c>
      <c r="M499" s="77">
        <f>'070803'!M41</f>
        <v>0</v>
      </c>
      <c r="N499" s="77">
        <f>'070803'!N41</f>
        <v>0</v>
      </c>
      <c r="O499" s="77">
        <f>'070803'!O41</f>
        <v>0</v>
      </c>
      <c r="P499" s="77">
        <f>'070803'!P41</f>
        <v>0</v>
      </c>
      <c r="Q499" s="77">
        <f>'070803'!Q41</f>
        <v>0</v>
      </c>
    </row>
    <row r="500" spans="2:17" ht="30" hidden="1">
      <c r="B500" s="64">
        <v>2630</v>
      </c>
      <c r="C500" s="68" t="s">
        <v>34</v>
      </c>
      <c r="D500" s="77"/>
      <c r="E500" s="77"/>
      <c r="F500" s="83">
        <f t="shared" si="173"/>
        <v>0</v>
      </c>
      <c r="G500" s="77"/>
      <c r="H500" s="80">
        <f>H501+H502+H503</f>
        <v>0</v>
      </c>
      <c r="I500" s="77">
        <f>'070803'!I42</f>
        <v>0</v>
      </c>
      <c r="J500" s="77">
        <f>'070803'!J42</f>
        <v>0</v>
      </c>
      <c r="K500" s="77">
        <f t="shared" si="175"/>
        <v>0</v>
      </c>
      <c r="L500" s="77">
        <f>'070803'!L42</f>
        <v>0</v>
      </c>
      <c r="M500" s="77">
        <f>'070803'!M42</f>
        <v>0</v>
      </c>
      <c r="N500" s="77">
        <f>'070803'!N42</f>
        <v>0</v>
      </c>
      <c r="O500" s="77">
        <f>'070803'!O42</f>
        <v>0</v>
      </c>
      <c r="P500" s="77">
        <f>'070803'!P42</f>
        <v>0</v>
      </c>
      <c r="Q500" s="77">
        <f>'070803'!Q42</f>
        <v>0</v>
      </c>
    </row>
    <row r="501" spans="2:17" ht="19.5">
      <c r="B501" s="67">
        <v>2700</v>
      </c>
      <c r="C501" s="65" t="s">
        <v>35</v>
      </c>
      <c r="D501" s="80">
        <f>D502+D503+D504</f>
        <v>0</v>
      </c>
      <c r="E501" s="80">
        <f>E502+E503+E504</f>
        <v>0</v>
      </c>
      <c r="F501" s="83">
        <f t="shared" si="173"/>
        <v>0</v>
      </c>
      <c r="G501" s="80">
        <f>G502+G503+G504</f>
        <v>0</v>
      </c>
      <c r="H501" s="77"/>
      <c r="I501" s="77">
        <f>'070803'!I43</f>
        <v>0</v>
      </c>
      <c r="J501" s="77">
        <f>'070803'!J43</f>
        <v>0</v>
      </c>
      <c r="K501" s="77">
        <f t="shared" si="175"/>
        <v>0</v>
      </c>
      <c r="L501" s="77">
        <f>'070803'!L43</f>
        <v>0</v>
      </c>
      <c r="M501" s="77">
        <f>'070803'!M43</f>
        <v>0</v>
      </c>
      <c r="N501" s="77">
        <f>'070803'!N43</f>
        <v>0</v>
      </c>
      <c r="O501" s="77">
        <f>'070803'!O43</f>
        <v>0</v>
      </c>
      <c r="P501" s="77">
        <f>'070803'!P43</f>
        <v>0</v>
      </c>
      <c r="Q501" s="77">
        <f>'070803'!Q43</f>
        <v>0</v>
      </c>
    </row>
    <row r="502" spans="2:17" ht="19.5">
      <c r="B502" s="64">
        <v>2710</v>
      </c>
      <c r="C502" s="68" t="s">
        <v>36</v>
      </c>
      <c r="D502" s="77"/>
      <c r="E502" s="77"/>
      <c r="F502" s="83">
        <f t="shared" si="173"/>
        <v>0</v>
      </c>
      <c r="G502" s="77">
        <f>H502+I502</f>
        <v>0</v>
      </c>
      <c r="H502" s="77"/>
      <c r="I502" s="77">
        <f>'070803'!I44</f>
        <v>0</v>
      </c>
      <c r="J502" s="77">
        <f>'070803'!J44</f>
        <v>0</v>
      </c>
      <c r="K502" s="77">
        <f t="shared" si="175"/>
        <v>0</v>
      </c>
      <c r="L502" s="77">
        <f>'070803'!L44</f>
        <v>0</v>
      </c>
      <c r="M502" s="77">
        <f>'070803'!M44</f>
        <v>0</v>
      </c>
      <c r="N502" s="77">
        <f>'070803'!N44</f>
        <v>0</v>
      </c>
      <c r="O502" s="77">
        <f>'070803'!O44</f>
        <v>0</v>
      </c>
      <c r="P502" s="77">
        <f>'070803'!P44</f>
        <v>0</v>
      </c>
      <c r="Q502" s="77">
        <f>'070803'!Q44</f>
        <v>0</v>
      </c>
    </row>
    <row r="503" spans="2:17" ht="19.5">
      <c r="B503" s="64">
        <v>2720</v>
      </c>
      <c r="C503" s="68" t="s">
        <v>37</v>
      </c>
      <c r="D503" s="77"/>
      <c r="E503" s="77"/>
      <c r="F503" s="83">
        <f aca="true" t="shared" si="177" ref="F503:F526">D503+E503</f>
        <v>0</v>
      </c>
      <c r="G503" s="77">
        <f>H503+I503</f>
        <v>0</v>
      </c>
      <c r="H503" s="77"/>
      <c r="I503" s="77">
        <f>'070803'!I45</f>
        <v>0</v>
      </c>
      <c r="J503" s="77">
        <f>'070803'!J45</f>
        <v>0</v>
      </c>
      <c r="K503" s="77">
        <f t="shared" si="175"/>
        <v>0</v>
      </c>
      <c r="L503" s="77">
        <f>'070803'!L45</f>
        <v>0</v>
      </c>
      <c r="M503" s="77">
        <f>'070803'!M45</f>
        <v>0</v>
      </c>
      <c r="N503" s="77">
        <f>'070803'!N45</f>
        <v>0</v>
      </c>
      <c r="O503" s="77">
        <f>'070803'!O45</f>
        <v>0</v>
      </c>
      <c r="P503" s="77">
        <f>'070803'!P45</f>
        <v>0</v>
      </c>
      <c r="Q503" s="77">
        <f>'070803'!Q45</f>
        <v>0</v>
      </c>
    </row>
    <row r="504" spans="2:17" ht="19.5">
      <c r="B504" s="64">
        <v>2730</v>
      </c>
      <c r="C504" s="68" t="s">
        <v>38</v>
      </c>
      <c r="D504" s="77"/>
      <c r="E504" s="77"/>
      <c r="F504" s="83">
        <f t="shared" si="177"/>
        <v>0</v>
      </c>
      <c r="G504" s="77">
        <f>H504+I504</f>
        <v>0</v>
      </c>
      <c r="H504" s="77"/>
      <c r="I504" s="77">
        <f>'070803'!I46</f>
        <v>0</v>
      </c>
      <c r="J504" s="77">
        <f>'070803'!J46</f>
        <v>0</v>
      </c>
      <c r="K504" s="77">
        <f t="shared" si="175"/>
        <v>0</v>
      </c>
      <c r="L504" s="77">
        <f>'070803'!L46</f>
        <v>0</v>
      </c>
      <c r="M504" s="77">
        <f>'070803'!M46</f>
        <v>0</v>
      </c>
      <c r="N504" s="77">
        <f>'070803'!N46</f>
        <v>0</v>
      </c>
      <c r="O504" s="77">
        <f>'070803'!O46</f>
        <v>0</v>
      </c>
      <c r="P504" s="77">
        <f>'070803'!P46</f>
        <v>0</v>
      </c>
      <c r="Q504" s="77">
        <f>'070803'!Q46</f>
        <v>0</v>
      </c>
    </row>
    <row r="505" spans="2:17" ht="19.5">
      <c r="B505" s="67">
        <v>2800</v>
      </c>
      <c r="C505" s="65" t="s">
        <v>39</v>
      </c>
      <c r="D505" s="80"/>
      <c r="E505" s="77">
        <f>'070803'!F47</f>
        <v>0</v>
      </c>
      <c r="F505" s="83">
        <f t="shared" si="177"/>
        <v>0</v>
      </c>
      <c r="G505" s="77">
        <f>H505+I505</f>
        <v>0</v>
      </c>
      <c r="H505" s="77"/>
      <c r="I505" s="77">
        <f>'070803'!I47</f>
        <v>0</v>
      </c>
      <c r="J505" s="77">
        <f>'070803'!J47</f>
        <v>0</v>
      </c>
      <c r="K505" s="77">
        <f t="shared" si="175"/>
        <v>0</v>
      </c>
      <c r="L505" s="77">
        <f>'070803'!L47</f>
        <v>0</v>
      </c>
      <c r="M505" s="77">
        <f>'070803'!M47</f>
        <v>0</v>
      </c>
      <c r="N505" s="77">
        <f>'070803'!N47</f>
        <v>0</v>
      </c>
      <c r="O505" s="77">
        <f>'070803'!O47</f>
        <v>0</v>
      </c>
      <c r="P505" s="77">
        <f>'070803'!P47</f>
        <v>0</v>
      </c>
      <c r="Q505" s="77">
        <f>'070803'!Q47</f>
        <v>0</v>
      </c>
    </row>
    <row r="506" spans="2:17" ht="19.5">
      <c r="B506" s="67">
        <v>2900</v>
      </c>
      <c r="C506" s="65" t="s">
        <v>40</v>
      </c>
      <c r="D506" s="80"/>
      <c r="E506" s="80"/>
      <c r="F506" s="83">
        <f t="shared" si="177"/>
        <v>0</v>
      </c>
      <c r="G506" s="77">
        <f>H506+I506</f>
        <v>0</v>
      </c>
      <c r="H506" s="81">
        <f>H507+H521</f>
        <v>0</v>
      </c>
      <c r="I506" s="77">
        <f>'070803'!I48</f>
        <v>0</v>
      </c>
      <c r="J506" s="77">
        <f>'070803'!J48</f>
        <v>0</v>
      </c>
      <c r="K506" s="77">
        <f t="shared" si="175"/>
        <v>0</v>
      </c>
      <c r="L506" s="77">
        <f>'070803'!L48</f>
        <v>0</v>
      </c>
      <c r="M506" s="77">
        <f>'070803'!M48</f>
        <v>0</v>
      </c>
      <c r="N506" s="77">
        <f>'070803'!N48</f>
        <v>0</v>
      </c>
      <c r="O506" s="77">
        <f>'070803'!O48</f>
        <v>0</v>
      </c>
      <c r="P506" s="77">
        <f>'070803'!P48</f>
        <v>0</v>
      </c>
      <c r="Q506" s="77">
        <f>'070803'!Q48</f>
        <v>0</v>
      </c>
    </row>
    <row r="507" spans="2:17" ht="19.5">
      <c r="B507" s="67">
        <v>3000</v>
      </c>
      <c r="C507" s="65" t="s">
        <v>41</v>
      </c>
      <c r="D507" s="81">
        <f>D508+D522</f>
        <v>0</v>
      </c>
      <c r="E507" s="81">
        <f>E508+E522</f>
        <v>0</v>
      </c>
      <c r="F507" s="83">
        <f t="shared" si="177"/>
        <v>0</v>
      </c>
      <c r="G507" s="81">
        <f>G508+G522</f>
        <v>0</v>
      </c>
      <c r="H507" s="77">
        <f>H508+H509+H512+H515+H519+H520</f>
        <v>0</v>
      </c>
      <c r="I507" s="77">
        <f>'070803'!I49</f>
        <v>0</v>
      </c>
      <c r="J507" s="77">
        <f>'070803'!J49</f>
        <v>0</v>
      </c>
      <c r="K507" s="77">
        <f t="shared" si="175"/>
        <v>0</v>
      </c>
      <c r="L507" s="77">
        <f>'070803'!L49</f>
        <v>0</v>
      </c>
      <c r="M507" s="77">
        <f>'070803'!M49</f>
        <v>0</v>
      </c>
      <c r="N507" s="77">
        <f>'070803'!N49</f>
        <v>0</v>
      </c>
      <c r="O507" s="77">
        <f>'070803'!O49</f>
        <v>0</v>
      </c>
      <c r="P507" s="77">
        <f>'070803'!P49</f>
        <v>0</v>
      </c>
      <c r="Q507" s="77">
        <f>'070803'!Q49</f>
        <v>0</v>
      </c>
    </row>
    <row r="508" spans="2:17" ht="19.5" hidden="1">
      <c r="B508" s="64">
        <v>3100</v>
      </c>
      <c r="C508" s="68" t="s">
        <v>42</v>
      </c>
      <c r="D508" s="77">
        <f>D509+D510+D513+D516+D520+D521</f>
        <v>0</v>
      </c>
      <c r="E508" s="77">
        <f>E509+E510+E513+E516+E520+E521</f>
        <v>0</v>
      </c>
      <c r="F508" s="83">
        <f t="shared" si="177"/>
        <v>0</v>
      </c>
      <c r="G508" s="77">
        <f>G509+G510+G513+G516+G520+G521</f>
        <v>0</v>
      </c>
      <c r="H508" s="77"/>
      <c r="I508" s="77">
        <f>'070803'!I50</f>
        <v>0</v>
      </c>
      <c r="J508" s="77">
        <f>'070803'!J50</f>
        <v>0</v>
      </c>
      <c r="K508" s="77">
        <f t="shared" si="175"/>
        <v>0</v>
      </c>
      <c r="L508" s="77">
        <f>'070803'!L50</f>
        <v>0</v>
      </c>
      <c r="M508" s="77">
        <f>'070803'!M50</f>
        <v>0</v>
      </c>
      <c r="N508" s="77">
        <f>'070803'!N50</f>
        <v>0</v>
      </c>
      <c r="O508" s="77">
        <f>'070803'!O50</f>
        <v>0</v>
      </c>
      <c r="P508" s="77">
        <f>'070803'!P50</f>
        <v>0</v>
      </c>
      <c r="Q508" s="77">
        <f>'070803'!Q50</f>
        <v>0</v>
      </c>
    </row>
    <row r="509" spans="2:17" ht="30" hidden="1">
      <c r="B509" s="64">
        <v>3110</v>
      </c>
      <c r="C509" s="68" t="s">
        <v>43</v>
      </c>
      <c r="D509" s="77"/>
      <c r="E509" s="77"/>
      <c r="F509" s="83">
        <f t="shared" si="177"/>
        <v>0</v>
      </c>
      <c r="G509" s="77">
        <f aca="true" t="shared" si="178" ref="G509:G522">H509+I509</f>
        <v>0</v>
      </c>
      <c r="H509" s="77"/>
      <c r="I509" s="77">
        <f>'070803'!I51</f>
        <v>0</v>
      </c>
      <c r="J509" s="77">
        <f>'070803'!J51</f>
        <v>0</v>
      </c>
      <c r="K509" s="77">
        <f t="shared" si="175"/>
        <v>0</v>
      </c>
      <c r="L509" s="77">
        <f>'070803'!L51</f>
        <v>0</v>
      </c>
      <c r="M509" s="77">
        <f>'070803'!M51</f>
        <v>0</v>
      </c>
      <c r="N509" s="77">
        <f>'070803'!N51</f>
        <v>0</v>
      </c>
      <c r="O509" s="77">
        <f>'070803'!O51</f>
        <v>0</v>
      </c>
      <c r="P509" s="77">
        <f>'070803'!P51</f>
        <v>0</v>
      </c>
      <c r="Q509" s="77">
        <f>'070803'!Q51</f>
        <v>0</v>
      </c>
    </row>
    <row r="510" spans="2:17" ht="19.5" hidden="1">
      <c r="B510" s="64">
        <v>3120</v>
      </c>
      <c r="C510" s="68" t="s">
        <v>44</v>
      </c>
      <c r="D510" s="77">
        <f>D511+D512</f>
        <v>0</v>
      </c>
      <c r="E510" s="77">
        <f>E511+E512</f>
        <v>0</v>
      </c>
      <c r="F510" s="83">
        <f t="shared" si="177"/>
        <v>0</v>
      </c>
      <c r="G510" s="77">
        <f t="shared" si="178"/>
        <v>0</v>
      </c>
      <c r="H510" s="77"/>
      <c r="I510" s="77">
        <f>'070803'!I52</f>
        <v>0</v>
      </c>
      <c r="J510" s="77">
        <f>'070803'!J52</f>
        <v>0</v>
      </c>
      <c r="K510" s="77">
        <f t="shared" si="175"/>
        <v>0</v>
      </c>
      <c r="L510" s="77">
        <f>'070803'!L52</f>
        <v>0</v>
      </c>
      <c r="M510" s="77">
        <f>'070803'!M52</f>
        <v>0</v>
      </c>
      <c r="N510" s="77">
        <f>'070803'!N52</f>
        <v>0</v>
      </c>
      <c r="O510" s="77">
        <f>'070803'!O52</f>
        <v>0</v>
      </c>
      <c r="P510" s="77">
        <f>'070803'!P52</f>
        <v>0</v>
      </c>
      <c r="Q510" s="77">
        <f>'070803'!Q52</f>
        <v>0</v>
      </c>
    </row>
    <row r="511" spans="2:17" ht="30" hidden="1">
      <c r="B511" s="64">
        <v>3121</v>
      </c>
      <c r="C511" s="68" t="s">
        <v>45</v>
      </c>
      <c r="D511" s="77"/>
      <c r="E511" s="77"/>
      <c r="F511" s="83">
        <f t="shared" si="177"/>
        <v>0</v>
      </c>
      <c r="G511" s="77">
        <f t="shared" si="178"/>
        <v>0</v>
      </c>
      <c r="H511" s="77"/>
      <c r="I511" s="77">
        <f>'070803'!I53</f>
        <v>0</v>
      </c>
      <c r="J511" s="77">
        <f>'070803'!J53</f>
        <v>0</v>
      </c>
      <c r="K511" s="77">
        <f t="shared" si="175"/>
        <v>0</v>
      </c>
      <c r="L511" s="77">
        <f>'070803'!L53</f>
        <v>0</v>
      </c>
      <c r="M511" s="77">
        <f>'070803'!M53</f>
        <v>0</v>
      </c>
      <c r="N511" s="77">
        <f>'070803'!N53</f>
        <v>0</v>
      </c>
      <c r="O511" s="77">
        <f>'070803'!O53</f>
        <v>0</v>
      </c>
      <c r="P511" s="77">
        <f>'070803'!P53</f>
        <v>0</v>
      </c>
      <c r="Q511" s="77">
        <f>'070803'!Q53</f>
        <v>0</v>
      </c>
    </row>
    <row r="512" spans="2:17" ht="30" hidden="1">
      <c r="B512" s="64">
        <v>3122</v>
      </c>
      <c r="C512" s="68" t="s">
        <v>46</v>
      </c>
      <c r="D512" s="77"/>
      <c r="E512" s="77"/>
      <c r="F512" s="83">
        <f t="shared" si="177"/>
        <v>0</v>
      </c>
      <c r="G512" s="77">
        <f t="shared" si="178"/>
        <v>0</v>
      </c>
      <c r="H512" s="77"/>
      <c r="I512" s="77">
        <f>'070803'!I54</f>
        <v>0</v>
      </c>
      <c r="J512" s="77">
        <f>'070803'!J54</f>
        <v>0</v>
      </c>
      <c r="K512" s="77">
        <f t="shared" si="175"/>
        <v>0</v>
      </c>
      <c r="L512" s="77">
        <f>'070803'!L54</f>
        <v>0</v>
      </c>
      <c r="M512" s="77">
        <f>'070803'!M54</f>
        <v>0</v>
      </c>
      <c r="N512" s="77">
        <f>'070803'!N54</f>
        <v>0</v>
      </c>
      <c r="O512" s="77">
        <f>'070803'!O54</f>
        <v>0</v>
      </c>
      <c r="P512" s="77">
        <f>'070803'!P54</f>
        <v>0</v>
      </c>
      <c r="Q512" s="77">
        <f>'070803'!Q54</f>
        <v>0</v>
      </c>
    </row>
    <row r="513" spans="2:17" ht="19.5" hidden="1">
      <c r="B513" s="64">
        <v>3130</v>
      </c>
      <c r="C513" s="68" t="s">
        <v>47</v>
      </c>
      <c r="D513" s="77">
        <f>D514+D515</f>
        <v>0</v>
      </c>
      <c r="E513" s="77">
        <f>E514+E515</f>
        <v>0</v>
      </c>
      <c r="F513" s="83">
        <f t="shared" si="177"/>
        <v>0</v>
      </c>
      <c r="G513" s="77">
        <f t="shared" si="178"/>
        <v>0</v>
      </c>
      <c r="H513" s="77"/>
      <c r="I513" s="77">
        <f>'070803'!I55</f>
        <v>0</v>
      </c>
      <c r="J513" s="77">
        <f>'070803'!J55</f>
        <v>0</v>
      </c>
      <c r="K513" s="77">
        <f t="shared" si="175"/>
        <v>0</v>
      </c>
      <c r="L513" s="77">
        <f>'070803'!L55</f>
        <v>0</v>
      </c>
      <c r="M513" s="77">
        <f>'070803'!M55</f>
        <v>0</v>
      </c>
      <c r="N513" s="77">
        <f>'070803'!N55</f>
        <v>0</v>
      </c>
      <c r="O513" s="77">
        <f>'070803'!O55</f>
        <v>0</v>
      </c>
      <c r="P513" s="77">
        <f>'070803'!P55</f>
        <v>0</v>
      </c>
      <c r="Q513" s="77">
        <f>'070803'!Q55</f>
        <v>0</v>
      </c>
    </row>
    <row r="514" spans="2:17" ht="30" hidden="1">
      <c r="B514" s="64">
        <v>3131</v>
      </c>
      <c r="C514" s="68" t="s">
        <v>48</v>
      </c>
      <c r="D514" s="77"/>
      <c r="E514" s="77"/>
      <c r="F514" s="83">
        <f t="shared" si="177"/>
        <v>0</v>
      </c>
      <c r="G514" s="77">
        <f t="shared" si="178"/>
        <v>0</v>
      </c>
      <c r="H514" s="77"/>
      <c r="I514" s="77">
        <f>'070803'!I56</f>
        <v>0</v>
      </c>
      <c r="J514" s="77">
        <f>'070803'!J56</f>
        <v>0</v>
      </c>
      <c r="K514" s="77">
        <f t="shared" si="175"/>
        <v>0</v>
      </c>
      <c r="L514" s="77">
        <f>'070803'!L56</f>
        <v>0</v>
      </c>
      <c r="M514" s="77">
        <f>'070803'!M56</f>
        <v>0</v>
      </c>
      <c r="N514" s="77">
        <f>'070803'!N56</f>
        <v>0</v>
      </c>
      <c r="O514" s="77">
        <f>'070803'!O56</f>
        <v>0</v>
      </c>
      <c r="P514" s="77">
        <f>'070803'!P56</f>
        <v>0</v>
      </c>
      <c r="Q514" s="77">
        <f>'070803'!Q56</f>
        <v>0</v>
      </c>
    </row>
    <row r="515" spans="2:17" ht="19.5" hidden="1">
      <c r="B515" s="64">
        <v>3132</v>
      </c>
      <c r="C515" s="68" t="s">
        <v>49</v>
      </c>
      <c r="D515" s="77"/>
      <c r="E515" s="77"/>
      <c r="F515" s="83">
        <f t="shared" si="177"/>
        <v>0</v>
      </c>
      <c r="G515" s="77">
        <f t="shared" si="178"/>
        <v>0</v>
      </c>
      <c r="H515" s="77">
        <f>H516+H517+H518</f>
        <v>0</v>
      </c>
      <c r="I515" s="77">
        <f>'070803'!I57</f>
        <v>0</v>
      </c>
      <c r="J515" s="77">
        <f>'070803'!J57</f>
        <v>0</v>
      </c>
      <c r="K515" s="77">
        <f t="shared" si="175"/>
        <v>0</v>
      </c>
      <c r="L515" s="77">
        <f>'070803'!L57</f>
        <v>0</v>
      </c>
      <c r="M515" s="77">
        <f>'070803'!M57</f>
        <v>0</v>
      </c>
      <c r="N515" s="77">
        <f>'070803'!N57</f>
        <v>0</v>
      </c>
      <c r="O515" s="77">
        <f>'070803'!O57</f>
        <v>0</v>
      </c>
      <c r="P515" s="77">
        <f>'070803'!P57</f>
        <v>0</v>
      </c>
      <c r="Q515" s="77">
        <f>'070803'!Q57</f>
        <v>0</v>
      </c>
    </row>
    <row r="516" spans="2:17" ht="19.5" hidden="1">
      <c r="B516" s="64">
        <v>3140</v>
      </c>
      <c r="C516" s="68" t="s">
        <v>50</v>
      </c>
      <c r="D516" s="77">
        <f>D517+D518+D519</f>
        <v>0</v>
      </c>
      <c r="E516" s="77">
        <f>E517+E518+E519</f>
        <v>0</v>
      </c>
      <c r="F516" s="83">
        <f t="shared" si="177"/>
        <v>0</v>
      </c>
      <c r="G516" s="77">
        <f t="shared" si="178"/>
        <v>0</v>
      </c>
      <c r="H516" s="77"/>
      <c r="I516" s="77">
        <f>'070803'!I58</f>
        <v>0</v>
      </c>
      <c r="J516" s="77">
        <f>'070803'!J58</f>
        <v>0</v>
      </c>
      <c r="K516" s="77">
        <f t="shared" si="175"/>
        <v>0</v>
      </c>
      <c r="L516" s="77">
        <f>'070803'!L58</f>
        <v>0</v>
      </c>
      <c r="M516" s="77">
        <f>'070803'!M58</f>
        <v>0</v>
      </c>
      <c r="N516" s="77">
        <f>'070803'!N58</f>
        <v>0</v>
      </c>
      <c r="O516" s="77">
        <f>'070803'!O58</f>
        <v>0</v>
      </c>
      <c r="P516" s="77">
        <f>'070803'!P58</f>
        <v>0</v>
      </c>
      <c r="Q516" s="77">
        <f>'070803'!Q58</f>
        <v>0</v>
      </c>
    </row>
    <row r="517" spans="2:17" ht="30" hidden="1">
      <c r="B517" s="64">
        <v>3141</v>
      </c>
      <c r="C517" s="68" t="s">
        <v>51</v>
      </c>
      <c r="D517" s="77"/>
      <c r="E517" s="77"/>
      <c r="F517" s="83">
        <f t="shared" si="177"/>
        <v>0</v>
      </c>
      <c r="G517" s="77">
        <f t="shared" si="178"/>
        <v>0</v>
      </c>
      <c r="H517" s="77"/>
      <c r="I517" s="77">
        <f>'070803'!I59</f>
        <v>0</v>
      </c>
      <c r="J517" s="77">
        <f>'070803'!J59</f>
        <v>0</v>
      </c>
      <c r="K517" s="77">
        <f t="shared" si="175"/>
        <v>0</v>
      </c>
      <c r="L517" s="77">
        <f>'070803'!L59</f>
        <v>0</v>
      </c>
      <c r="M517" s="77">
        <f>'070803'!M59</f>
        <v>0</v>
      </c>
      <c r="N517" s="77">
        <f>'070803'!N59</f>
        <v>0</v>
      </c>
      <c r="O517" s="77">
        <f>'070803'!O59</f>
        <v>0</v>
      </c>
      <c r="P517" s="77">
        <f>'070803'!P59</f>
        <v>0</v>
      </c>
      <c r="Q517" s="77">
        <f>'070803'!Q59</f>
        <v>0</v>
      </c>
    </row>
    <row r="518" spans="2:17" ht="30" hidden="1">
      <c r="B518" s="64">
        <v>3142</v>
      </c>
      <c r="C518" s="68" t="s">
        <v>52</v>
      </c>
      <c r="D518" s="77"/>
      <c r="E518" s="77"/>
      <c r="F518" s="83">
        <f t="shared" si="177"/>
        <v>0</v>
      </c>
      <c r="G518" s="77">
        <f t="shared" si="178"/>
        <v>0</v>
      </c>
      <c r="H518" s="77"/>
      <c r="I518" s="77">
        <f>'070803'!I60</f>
        <v>0</v>
      </c>
      <c r="J518" s="77">
        <f>'070803'!J60</f>
        <v>0</v>
      </c>
      <c r="K518" s="77">
        <f t="shared" si="175"/>
        <v>0</v>
      </c>
      <c r="L518" s="77">
        <f>'070803'!L60</f>
        <v>0</v>
      </c>
      <c r="M518" s="77">
        <f>'070803'!M60</f>
        <v>0</v>
      </c>
      <c r="N518" s="77">
        <f>'070803'!N60</f>
        <v>0</v>
      </c>
      <c r="O518" s="77">
        <f>'070803'!O60</f>
        <v>0</v>
      </c>
      <c r="P518" s="77">
        <f>'070803'!P60</f>
        <v>0</v>
      </c>
      <c r="Q518" s="77">
        <f>'070803'!Q60</f>
        <v>0</v>
      </c>
    </row>
    <row r="519" spans="2:17" ht="30" hidden="1">
      <c r="B519" s="64">
        <v>3143</v>
      </c>
      <c r="C519" s="68" t="s">
        <v>53</v>
      </c>
      <c r="D519" s="77"/>
      <c r="E519" s="77"/>
      <c r="F519" s="83">
        <f t="shared" si="177"/>
        <v>0</v>
      </c>
      <c r="G519" s="77">
        <f t="shared" si="178"/>
        <v>0</v>
      </c>
      <c r="H519" s="77"/>
      <c r="I519" s="77">
        <f>'070803'!I61</f>
        <v>0</v>
      </c>
      <c r="J519" s="77">
        <f>'070803'!J61</f>
        <v>0</v>
      </c>
      <c r="K519" s="77">
        <f t="shared" si="175"/>
        <v>0</v>
      </c>
      <c r="L519" s="77">
        <f>'070803'!L61</f>
        <v>0</v>
      </c>
      <c r="M519" s="77">
        <f>'070803'!M61</f>
        <v>0</v>
      </c>
      <c r="N519" s="77">
        <f>'070803'!N61</f>
        <v>0</v>
      </c>
      <c r="O519" s="77">
        <f>'070803'!O61</f>
        <v>0</v>
      </c>
      <c r="P519" s="77">
        <f>'070803'!P61</f>
        <v>0</v>
      </c>
      <c r="Q519" s="77">
        <f>'070803'!Q61</f>
        <v>0</v>
      </c>
    </row>
    <row r="520" spans="2:17" ht="19.5" hidden="1">
      <c r="B520" s="64">
        <v>3150</v>
      </c>
      <c r="C520" s="68" t="s">
        <v>54</v>
      </c>
      <c r="D520" s="77"/>
      <c r="E520" s="77"/>
      <c r="F520" s="83">
        <f t="shared" si="177"/>
        <v>0</v>
      </c>
      <c r="G520" s="77">
        <f t="shared" si="178"/>
        <v>0</v>
      </c>
      <c r="H520" s="77"/>
      <c r="I520" s="77">
        <f>'070803'!I62</f>
        <v>0</v>
      </c>
      <c r="J520" s="77">
        <f>'070803'!J62</f>
        <v>0</v>
      </c>
      <c r="K520" s="77">
        <f t="shared" si="175"/>
        <v>0</v>
      </c>
      <c r="L520" s="77">
        <f>'070803'!L62</f>
        <v>0</v>
      </c>
      <c r="M520" s="77">
        <f>'070803'!M62</f>
        <v>0</v>
      </c>
      <c r="N520" s="77">
        <f>'070803'!N62</f>
        <v>0</v>
      </c>
      <c r="O520" s="77">
        <f>'070803'!O62</f>
        <v>0</v>
      </c>
      <c r="P520" s="77">
        <f>'070803'!P62</f>
        <v>0</v>
      </c>
      <c r="Q520" s="77">
        <f>'070803'!Q62</f>
        <v>0</v>
      </c>
    </row>
    <row r="521" spans="2:17" ht="30" hidden="1">
      <c r="B521" s="64">
        <v>3160</v>
      </c>
      <c r="C521" s="68" t="s">
        <v>55</v>
      </c>
      <c r="D521" s="77"/>
      <c r="E521" s="77"/>
      <c r="F521" s="83">
        <f t="shared" si="177"/>
        <v>0</v>
      </c>
      <c r="G521" s="77">
        <f t="shared" si="178"/>
        <v>0</v>
      </c>
      <c r="H521" s="77">
        <f>H522+H523+H524+H525</f>
        <v>0</v>
      </c>
      <c r="I521" s="77">
        <f>'070803'!I63</f>
        <v>0</v>
      </c>
      <c r="J521" s="77">
        <f>'070803'!J63</f>
        <v>0</v>
      </c>
      <c r="K521" s="77">
        <f t="shared" si="175"/>
        <v>0</v>
      </c>
      <c r="L521" s="77">
        <f>'070803'!L63</f>
        <v>0</v>
      </c>
      <c r="M521" s="77">
        <f>'070803'!M63</f>
        <v>0</v>
      </c>
      <c r="N521" s="77">
        <f>'070803'!N63</f>
        <v>0</v>
      </c>
      <c r="O521" s="77">
        <f>'070803'!O63</f>
        <v>0</v>
      </c>
      <c r="P521" s="77">
        <f>'070803'!P63</f>
        <v>0</v>
      </c>
      <c r="Q521" s="77">
        <f>'070803'!Q63</f>
        <v>0</v>
      </c>
    </row>
    <row r="522" spans="2:17" ht="19.5" hidden="1">
      <c r="B522" s="64">
        <v>3200</v>
      </c>
      <c r="C522" s="68" t="s">
        <v>56</v>
      </c>
      <c r="D522" s="77">
        <f>D523+D524+D525+D526</f>
        <v>0</v>
      </c>
      <c r="E522" s="77">
        <f>E523+E524+E525+E526</f>
        <v>0</v>
      </c>
      <c r="F522" s="83">
        <f t="shared" si="177"/>
        <v>0</v>
      </c>
      <c r="G522" s="77">
        <f t="shared" si="178"/>
        <v>0</v>
      </c>
      <c r="H522" s="77"/>
      <c r="I522" s="77">
        <f>'070803'!I64</f>
        <v>0</v>
      </c>
      <c r="J522" s="77">
        <f>'070803'!J64</f>
        <v>0</v>
      </c>
      <c r="K522" s="77">
        <f t="shared" si="175"/>
        <v>0</v>
      </c>
      <c r="L522" s="77">
        <f>'070803'!L64</f>
        <v>0</v>
      </c>
      <c r="M522" s="77">
        <f>'070803'!M64</f>
        <v>0</v>
      </c>
      <c r="N522" s="77">
        <f>'070803'!N64</f>
        <v>0</v>
      </c>
      <c r="O522" s="77">
        <f>'070803'!O64</f>
        <v>0</v>
      </c>
      <c r="P522" s="77">
        <f>'070803'!P64</f>
        <v>0</v>
      </c>
      <c r="Q522" s="77">
        <f>'070803'!Q64</f>
        <v>0</v>
      </c>
    </row>
    <row r="523" spans="2:17" ht="30" hidden="1">
      <c r="B523" s="64">
        <v>3210</v>
      </c>
      <c r="C523" s="68" t="s">
        <v>57</v>
      </c>
      <c r="D523" s="77"/>
      <c r="E523" s="77"/>
      <c r="F523" s="83">
        <f t="shared" si="177"/>
        <v>0</v>
      </c>
      <c r="G523" s="77"/>
      <c r="H523" s="77"/>
      <c r="I523" s="77">
        <f>'070803'!I65</f>
        <v>0</v>
      </c>
      <c r="J523" s="77">
        <f>'070803'!J65</f>
        <v>0</v>
      </c>
      <c r="K523" s="77">
        <f t="shared" si="175"/>
        <v>0</v>
      </c>
      <c r="L523" s="77">
        <f>'070803'!L65</f>
        <v>0</v>
      </c>
      <c r="M523" s="77">
        <f>'070803'!M65</f>
        <v>0</v>
      </c>
      <c r="N523" s="77">
        <f>'070803'!N65</f>
        <v>0</v>
      </c>
      <c r="O523" s="77">
        <f>'070803'!O65</f>
        <v>0</v>
      </c>
      <c r="P523" s="77">
        <f>'070803'!P65</f>
        <v>0</v>
      </c>
      <c r="Q523" s="77">
        <f>'070803'!Q65</f>
        <v>0</v>
      </c>
    </row>
    <row r="524" spans="2:17" ht="30" hidden="1">
      <c r="B524" s="64">
        <v>3220</v>
      </c>
      <c r="C524" s="68" t="s">
        <v>58</v>
      </c>
      <c r="D524" s="77"/>
      <c r="E524" s="77"/>
      <c r="F524" s="83">
        <f t="shared" si="177"/>
        <v>0</v>
      </c>
      <c r="G524" s="77"/>
      <c r="H524" s="77"/>
      <c r="I524" s="77">
        <f>'070803'!I66</f>
        <v>0</v>
      </c>
      <c r="J524" s="77">
        <f>'070803'!J66</f>
        <v>0</v>
      </c>
      <c r="K524" s="77">
        <f t="shared" si="175"/>
        <v>0</v>
      </c>
      <c r="L524" s="77">
        <f>'070803'!L66</f>
        <v>0</v>
      </c>
      <c r="M524" s="77">
        <f>'070803'!M66</f>
        <v>0</v>
      </c>
      <c r="N524" s="77">
        <f>'070803'!N66</f>
        <v>0</v>
      </c>
      <c r="O524" s="77">
        <f>'070803'!O66</f>
        <v>0</v>
      </c>
      <c r="P524" s="77">
        <f>'070803'!P66</f>
        <v>0</v>
      </c>
      <c r="Q524" s="77">
        <f>'070803'!Q66</f>
        <v>0</v>
      </c>
    </row>
    <row r="525" spans="2:17" ht="45" hidden="1">
      <c r="B525" s="64">
        <v>3230</v>
      </c>
      <c r="C525" s="68" t="s">
        <v>59</v>
      </c>
      <c r="D525" s="77"/>
      <c r="E525" s="77"/>
      <c r="F525" s="83">
        <f t="shared" si="177"/>
        <v>0</v>
      </c>
      <c r="G525" s="77"/>
      <c r="H525" s="77"/>
      <c r="I525" s="77">
        <f>'070803'!I67</f>
        <v>0</v>
      </c>
      <c r="J525" s="77">
        <f>'070803'!J67</f>
        <v>0</v>
      </c>
      <c r="K525" s="77">
        <f t="shared" si="175"/>
        <v>0</v>
      </c>
      <c r="L525" s="77">
        <f>'070803'!L67</f>
        <v>0</v>
      </c>
      <c r="M525" s="77">
        <f>'070803'!M67</f>
        <v>0</v>
      </c>
      <c r="N525" s="77">
        <f>'070803'!N67</f>
        <v>0</v>
      </c>
      <c r="O525" s="77">
        <f>'070803'!O67</f>
        <v>0</v>
      </c>
      <c r="P525" s="77">
        <f>'070803'!P67</f>
        <v>0</v>
      </c>
      <c r="Q525" s="77">
        <f>'070803'!Q67</f>
        <v>0</v>
      </c>
    </row>
    <row r="526" spans="2:17" ht="19.5">
      <c r="B526" s="64">
        <v>3240</v>
      </c>
      <c r="C526" s="68" t="s">
        <v>60</v>
      </c>
      <c r="D526" s="77"/>
      <c r="E526" s="77"/>
      <c r="F526" s="83">
        <f t="shared" si="177"/>
        <v>0</v>
      </c>
      <c r="G526" s="77"/>
      <c r="H526" s="77"/>
      <c r="I526" s="77">
        <f>'070803'!I68</f>
        <v>0</v>
      </c>
      <c r="J526" s="77">
        <f>'070803'!J68</f>
        <v>0</v>
      </c>
      <c r="K526" s="77">
        <f t="shared" si="175"/>
        <v>0</v>
      </c>
      <c r="L526" s="77">
        <f>'070803'!L68</f>
        <v>0</v>
      </c>
      <c r="M526" s="77">
        <f>'070803'!M68</f>
        <v>0</v>
      </c>
      <c r="N526" s="77">
        <f>'070803'!N68</f>
        <v>0</v>
      </c>
      <c r="O526" s="77">
        <f>'070803'!O68</f>
        <v>0</v>
      </c>
      <c r="P526" s="77">
        <f>'070803'!P68</f>
        <v>0</v>
      </c>
      <c r="Q526" s="77">
        <f>'070803'!Q68</f>
        <v>0</v>
      </c>
    </row>
    <row r="527" spans="2:17" s="71" customFormat="1" ht="15.75">
      <c r="B527" s="74" t="s">
        <v>102</v>
      </c>
      <c r="C527" s="75" t="s">
        <v>103</v>
      </c>
      <c r="D527" s="82"/>
      <c r="E527" s="82"/>
      <c r="F527" s="82"/>
      <c r="G527" s="82"/>
      <c r="H527" s="82"/>
      <c r="I527" s="82">
        <f>'070804'!I12</f>
        <v>2557.5860000000002</v>
      </c>
      <c r="J527" s="82">
        <f>'070804'!J12</f>
        <v>0</v>
      </c>
      <c r="K527" s="82"/>
      <c r="L527" s="82">
        <f>'070804'!L12</f>
        <v>2831.802</v>
      </c>
      <c r="M527" s="82">
        <f>'070804'!M12</f>
        <v>0</v>
      </c>
      <c r="N527" s="82">
        <f>'070804'!N12</f>
        <v>2831.802</v>
      </c>
      <c r="O527" s="82">
        <f>'070804'!O12</f>
        <v>3061.919</v>
      </c>
      <c r="P527" s="82">
        <f>'070804'!P12</f>
        <v>0</v>
      </c>
      <c r="Q527" s="82">
        <f>'070804'!Q12</f>
        <v>3061.919</v>
      </c>
    </row>
    <row r="528" spans="2:17" ht="19.5">
      <c r="B528" s="67"/>
      <c r="C528" s="66" t="s">
        <v>5</v>
      </c>
      <c r="D528" s="83">
        <f>D529+D564</f>
        <v>0</v>
      </c>
      <c r="E528" s="83">
        <f>E529+E564</f>
        <v>1964.443</v>
      </c>
      <c r="F528" s="83">
        <f aca="true" t="shared" si="179" ref="F528:F559">D528+E528</f>
        <v>1964.443</v>
      </c>
      <c r="G528" s="83">
        <f aca="true" t="shared" si="180" ref="G528:L528">G529+G564</f>
        <v>2557.5860000000002</v>
      </c>
      <c r="H528" s="83">
        <f t="shared" si="180"/>
        <v>0</v>
      </c>
      <c r="I528" s="83">
        <f t="shared" si="180"/>
        <v>2557.5860000000002</v>
      </c>
      <c r="J528" s="83">
        <f t="shared" si="180"/>
        <v>0</v>
      </c>
      <c r="K528" s="83">
        <f t="shared" si="180"/>
        <v>2557.5860000000002</v>
      </c>
      <c r="L528" s="83">
        <f t="shared" si="180"/>
        <v>2831.802</v>
      </c>
      <c r="M528" s="83">
        <f>M529+M564</f>
        <v>0</v>
      </c>
      <c r="N528" s="83">
        <f>N529+N564</f>
        <v>2831.802</v>
      </c>
      <c r="O528" s="83">
        <f>O529+O564</f>
        <v>3061.919</v>
      </c>
      <c r="P528" s="83">
        <f>P529+P564</f>
        <v>0</v>
      </c>
      <c r="Q528" s="83">
        <f>Q529+Q564</f>
        <v>3061.919</v>
      </c>
    </row>
    <row r="529" spans="2:17" ht="19.5">
      <c r="B529" s="67">
        <v>2000</v>
      </c>
      <c r="C529" s="65" t="s">
        <v>6</v>
      </c>
      <c r="D529" s="80">
        <f>D530+D535+D551+D554+D558+D562+D563</f>
        <v>0</v>
      </c>
      <c r="E529" s="80">
        <f>E530+E535+E551+E554+E558+E562+E563</f>
        <v>1964.443</v>
      </c>
      <c r="F529" s="83">
        <f t="shared" si="179"/>
        <v>1964.443</v>
      </c>
      <c r="G529" s="80">
        <f>G530+G535+G551+G554+G558+G562+G563</f>
        <v>2557.5860000000002</v>
      </c>
      <c r="H529" s="80">
        <f>H530+H533</f>
        <v>0</v>
      </c>
      <c r="I529" s="77">
        <f>'070804'!I14</f>
        <v>2557.5860000000002</v>
      </c>
      <c r="J529" s="77">
        <f>'070804'!J14</f>
        <v>0</v>
      </c>
      <c r="K529" s="77">
        <f>J529+G529</f>
        <v>2557.5860000000002</v>
      </c>
      <c r="L529" s="77">
        <f>'070804'!L14</f>
        <v>2831.802</v>
      </c>
      <c r="M529" s="77">
        <f>'070804'!M14</f>
        <v>0</v>
      </c>
      <c r="N529" s="77">
        <f>'070804'!N14</f>
        <v>2831.802</v>
      </c>
      <c r="O529" s="77">
        <f>'070804'!O14</f>
        <v>3061.919</v>
      </c>
      <c r="P529" s="77">
        <f>'070804'!P14</f>
        <v>0</v>
      </c>
      <c r="Q529" s="77">
        <f>'070804'!Q14</f>
        <v>3061.919</v>
      </c>
    </row>
    <row r="530" spans="2:17" ht="30">
      <c r="B530" s="67">
        <v>2100</v>
      </c>
      <c r="C530" s="65" t="s">
        <v>7</v>
      </c>
      <c r="D530" s="80">
        <f>D531+D534</f>
        <v>0</v>
      </c>
      <c r="E530" s="80">
        <f>E531+E534</f>
        <v>1718.264</v>
      </c>
      <c r="F530" s="83">
        <f t="shared" si="179"/>
        <v>1718.264</v>
      </c>
      <c r="G530" s="80">
        <f>G531+G534</f>
        <v>2186.887</v>
      </c>
      <c r="H530" s="77"/>
      <c r="I530" s="77">
        <f>'070804'!I15</f>
        <v>2186.887</v>
      </c>
      <c r="J530" s="77">
        <f>'070804'!J15</f>
        <v>0</v>
      </c>
      <c r="K530" s="77">
        <f aca="true" t="shared" si="181" ref="K530:K583">J530+G530</f>
        <v>2186.887</v>
      </c>
      <c r="L530" s="77">
        <f>'070804'!L15</f>
        <v>2439.397</v>
      </c>
      <c r="M530" s="77">
        <f>'070804'!M15</f>
        <v>0</v>
      </c>
      <c r="N530" s="77">
        <f>'070804'!N15</f>
        <v>2439.397</v>
      </c>
      <c r="O530" s="77">
        <f>'070804'!O15</f>
        <v>2649.109</v>
      </c>
      <c r="P530" s="77">
        <f>'070804'!P15</f>
        <v>0</v>
      </c>
      <c r="Q530" s="77">
        <f>'070804'!Q15</f>
        <v>2649.109</v>
      </c>
    </row>
    <row r="531" spans="2:17" ht="19.5">
      <c r="B531" s="64">
        <v>2110</v>
      </c>
      <c r="C531" s="68" t="s">
        <v>8</v>
      </c>
      <c r="D531" s="77">
        <f>D532+D533</f>
        <v>0</v>
      </c>
      <c r="E531" s="77">
        <f>E532+E533</f>
        <v>1408.415</v>
      </c>
      <c r="F531" s="83">
        <f t="shared" si="179"/>
        <v>1408.415</v>
      </c>
      <c r="G531" s="77">
        <f>G532+G533</f>
        <v>1792.53</v>
      </c>
      <c r="H531" s="77"/>
      <c r="I531" s="77">
        <f>'070804'!I16</f>
        <v>1792.53</v>
      </c>
      <c r="J531" s="77">
        <f>'070804'!J16</f>
        <v>0</v>
      </c>
      <c r="K531" s="77">
        <f t="shared" si="181"/>
        <v>1792.53</v>
      </c>
      <c r="L531" s="77">
        <f>'070804'!L16</f>
        <v>1999.506</v>
      </c>
      <c r="M531" s="77">
        <f>'070804'!M16</f>
        <v>0</v>
      </c>
      <c r="N531" s="77">
        <f>'070804'!N16</f>
        <v>1999.506</v>
      </c>
      <c r="O531" s="77">
        <f>'070804'!O16</f>
        <v>2171.401</v>
      </c>
      <c r="P531" s="77">
        <f>'070804'!P16</f>
        <v>0</v>
      </c>
      <c r="Q531" s="77">
        <f>'070804'!Q16</f>
        <v>2171.401</v>
      </c>
    </row>
    <row r="532" spans="2:17" ht="19.5">
      <c r="B532" s="64">
        <v>2111</v>
      </c>
      <c r="C532" s="68" t="s">
        <v>9</v>
      </c>
      <c r="D532" s="77"/>
      <c r="E532" s="77">
        <f>'070804'!F17</f>
        <v>1408.415</v>
      </c>
      <c r="F532" s="83">
        <f t="shared" si="179"/>
        <v>1408.415</v>
      </c>
      <c r="G532" s="77">
        <f>H532+I532</f>
        <v>1792.53</v>
      </c>
      <c r="H532" s="77"/>
      <c r="I532" s="77">
        <f>'070804'!I17</f>
        <v>1792.53</v>
      </c>
      <c r="J532" s="77">
        <f>'070804'!J17</f>
        <v>0</v>
      </c>
      <c r="K532" s="77">
        <f t="shared" si="181"/>
        <v>1792.53</v>
      </c>
      <c r="L532" s="77">
        <f>'070804'!L17</f>
        <v>1999.506</v>
      </c>
      <c r="M532" s="77">
        <f>'070804'!M17</f>
        <v>0</v>
      </c>
      <c r="N532" s="77">
        <f>'070804'!N17</f>
        <v>1999.506</v>
      </c>
      <c r="O532" s="77">
        <f>'070804'!O17</f>
        <v>2171.401</v>
      </c>
      <c r="P532" s="77">
        <f>'070804'!P17</f>
        <v>0</v>
      </c>
      <c r="Q532" s="77">
        <f>'070804'!Q17</f>
        <v>2171.401</v>
      </c>
    </row>
    <row r="533" spans="2:17" ht="30">
      <c r="B533" s="64">
        <v>2112</v>
      </c>
      <c r="C533" s="68" t="s">
        <v>10</v>
      </c>
      <c r="D533" s="77"/>
      <c r="E533" s="77"/>
      <c r="F533" s="83">
        <f t="shared" si="179"/>
        <v>0</v>
      </c>
      <c r="G533" s="77">
        <f>H533+I533</f>
        <v>0</v>
      </c>
      <c r="H533" s="77"/>
      <c r="I533" s="77">
        <f>'070804'!I18</f>
        <v>0</v>
      </c>
      <c r="J533" s="77">
        <f>'070804'!J18</f>
        <v>0</v>
      </c>
      <c r="K533" s="77">
        <f t="shared" si="181"/>
        <v>0</v>
      </c>
      <c r="L533" s="77">
        <f>'070804'!L18</f>
        <v>0</v>
      </c>
      <c r="M533" s="77">
        <f>'070804'!M18</f>
        <v>0</v>
      </c>
      <c r="N533" s="77">
        <f>'070804'!N18</f>
        <v>0</v>
      </c>
      <c r="O533" s="77">
        <f>'070804'!O18</f>
        <v>0</v>
      </c>
      <c r="P533" s="77">
        <f>'070804'!P18</f>
        <v>0</v>
      </c>
      <c r="Q533" s="77">
        <f>'070804'!Q18</f>
        <v>0</v>
      </c>
    </row>
    <row r="534" spans="2:17" ht="19.5">
      <c r="B534" s="64">
        <v>2120</v>
      </c>
      <c r="C534" s="68" t="s">
        <v>11</v>
      </c>
      <c r="D534" s="77"/>
      <c r="E534" s="77">
        <f>'070804'!F19</f>
        <v>309.849</v>
      </c>
      <c r="F534" s="83">
        <f t="shared" si="179"/>
        <v>309.849</v>
      </c>
      <c r="G534" s="77">
        <f>H534+I534</f>
        <v>394.357</v>
      </c>
      <c r="H534" s="80">
        <f>H535+H536+H537+H538+H539+H540+H541+H547</f>
        <v>0</v>
      </c>
      <c r="I534" s="77">
        <f>'070804'!I19</f>
        <v>394.357</v>
      </c>
      <c r="J534" s="77">
        <f>'070804'!J19</f>
        <v>0</v>
      </c>
      <c r="K534" s="77">
        <f t="shared" si="181"/>
        <v>394.357</v>
      </c>
      <c r="L534" s="77">
        <f>'070804'!L19</f>
        <v>439.891</v>
      </c>
      <c r="M534" s="77">
        <f>'070804'!M19</f>
        <v>0</v>
      </c>
      <c r="N534" s="77">
        <f>'070804'!N19</f>
        <v>439.891</v>
      </c>
      <c r="O534" s="77">
        <f>'070804'!O19</f>
        <v>477.708</v>
      </c>
      <c r="P534" s="77">
        <f>'070804'!P19</f>
        <v>0</v>
      </c>
      <c r="Q534" s="77">
        <f>'070804'!Q19</f>
        <v>477.708</v>
      </c>
    </row>
    <row r="535" spans="2:17" ht="19.5">
      <c r="B535" s="67">
        <v>2200</v>
      </c>
      <c r="C535" s="65" t="s">
        <v>12</v>
      </c>
      <c r="D535" s="80">
        <f>D536+D537+D538+D539+D540+D541+D542+D548</f>
        <v>0</v>
      </c>
      <c r="E535" s="80">
        <f>E536+E537+E538+E539+E540+E541+E542+E548</f>
        <v>246.179</v>
      </c>
      <c r="F535" s="83">
        <f t="shared" si="179"/>
        <v>246.179</v>
      </c>
      <c r="G535" s="80">
        <f>G536+G537+G538+G539+G540+G541+G542+G548</f>
        <v>370.699</v>
      </c>
      <c r="H535" s="77"/>
      <c r="I535" s="77">
        <f>'070804'!I20</f>
        <v>370.699</v>
      </c>
      <c r="J535" s="77">
        <f>'070804'!J20</f>
        <v>0</v>
      </c>
      <c r="K535" s="77">
        <f t="shared" si="181"/>
        <v>370.699</v>
      </c>
      <c r="L535" s="77">
        <f>'070804'!L20</f>
        <v>392.40500000000003</v>
      </c>
      <c r="M535" s="77">
        <f>'070804'!M20</f>
        <v>0</v>
      </c>
      <c r="N535" s="77">
        <f>'070804'!N20</f>
        <v>392.40500000000003</v>
      </c>
      <c r="O535" s="77">
        <f>'070804'!O20</f>
        <v>412.80999999999995</v>
      </c>
      <c r="P535" s="77">
        <f>'070804'!P20</f>
        <v>0</v>
      </c>
      <c r="Q535" s="77">
        <f>'070804'!Q20</f>
        <v>412.80999999999995</v>
      </c>
    </row>
    <row r="536" spans="2:17" ht="30">
      <c r="B536" s="64">
        <v>2210</v>
      </c>
      <c r="C536" s="68" t="s">
        <v>13</v>
      </c>
      <c r="D536" s="77"/>
      <c r="E536" s="77">
        <f>'070804'!F21</f>
        <v>23.146</v>
      </c>
      <c r="F536" s="83">
        <f t="shared" si="179"/>
        <v>23.146</v>
      </c>
      <c r="G536" s="77">
        <f>H536+I536</f>
        <v>88.72</v>
      </c>
      <c r="H536" s="77"/>
      <c r="I536" s="77">
        <f>'070804'!I21</f>
        <v>88.72</v>
      </c>
      <c r="J536" s="77">
        <f>'070804'!J21</f>
        <v>0</v>
      </c>
      <c r="K536" s="77">
        <f t="shared" si="181"/>
        <v>88.72</v>
      </c>
      <c r="L536" s="77">
        <f>'070804'!L21</f>
        <v>93.6</v>
      </c>
      <c r="M536" s="77">
        <f>'070804'!M21</f>
        <v>0</v>
      </c>
      <c r="N536" s="77">
        <f>'070804'!N21</f>
        <v>93.6</v>
      </c>
      <c r="O536" s="77">
        <f>'070804'!O21</f>
        <v>98.467</v>
      </c>
      <c r="P536" s="77">
        <f>'070804'!P21</f>
        <v>0</v>
      </c>
      <c r="Q536" s="77">
        <f>'070804'!Q21</f>
        <v>98.467</v>
      </c>
    </row>
    <row r="537" spans="2:17" ht="30">
      <c r="B537" s="64">
        <v>2220</v>
      </c>
      <c r="C537" s="68" t="s">
        <v>14</v>
      </c>
      <c r="D537" s="77"/>
      <c r="E537" s="77">
        <f>'070804'!F22</f>
        <v>0</v>
      </c>
      <c r="F537" s="83">
        <f t="shared" si="179"/>
        <v>0</v>
      </c>
      <c r="G537" s="77">
        <f aca="true" t="shared" si="182" ref="G537:G550">H537+I537</f>
        <v>0</v>
      </c>
      <c r="H537" s="77"/>
      <c r="I537" s="77">
        <f>'070804'!I22</f>
        <v>0</v>
      </c>
      <c r="J537" s="77">
        <f>'070804'!J22</f>
        <v>0</v>
      </c>
      <c r="K537" s="77">
        <f t="shared" si="181"/>
        <v>0</v>
      </c>
      <c r="L537" s="77">
        <f>'070804'!L22</f>
        <v>0</v>
      </c>
      <c r="M537" s="77">
        <f>'070804'!M22</f>
        <v>0</v>
      </c>
      <c r="N537" s="77">
        <f>'070804'!N22</f>
        <v>0</v>
      </c>
      <c r="O537" s="77">
        <f>'070804'!O22</f>
        <v>0</v>
      </c>
      <c r="P537" s="77">
        <f>'070804'!P22</f>
        <v>0</v>
      </c>
      <c r="Q537" s="77">
        <f>'070804'!Q22</f>
        <v>0</v>
      </c>
    </row>
    <row r="538" spans="2:17" ht="19.5">
      <c r="B538" s="64">
        <v>2230</v>
      </c>
      <c r="C538" s="68" t="s">
        <v>15</v>
      </c>
      <c r="D538" s="77"/>
      <c r="E538" s="77">
        <f>'070804'!F23</f>
        <v>0</v>
      </c>
      <c r="F538" s="83">
        <f t="shared" si="179"/>
        <v>0</v>
      </c>
      <c r="G538" s="77">
        <f t="shared" si="182"/>
        <v>0</v>
      </c>
      <c r="H538" s="77"/>
      <c r="I538" s="77">
        <f>'070804'!I23</f>
        <v>0</v>
      </c>
      <c r="J538" s="77">
        <f>'070804'!J23</f>
        <v>0</v>
      </c>
      <c r="K538" s="77">
        <f t="shared" si="181"/>
        <v>0</v>
      </c>
      <c r="L538" s="77">
        <f>'070804'!L23</f>
        <v>0</v>
      </c>
      <c r="M538" s="77">
        <f>'070804'!M23</f>
        <v>0</v>
      </c>
      <c r="N538" s="77">
        <f>'070804'!N23</f>
        <v>0</v>
      </c>
      <c r="O538" s="77">
        <f>'070804'!O23</f>
        <v>0</v>
      </c>
      <c r="P538" s="77">
        <f>'070804'!P23</f>
        <v>0</v>
      </c>
      <c r="Q538" s="77">
        <f>'070804'!Q23</f>
        <v>0</v>
      </c>
    </row>
    <row r="539" spans="2:17" ht="19.5">
      <c r="B539" s="64">
        <v>2240</v>
      </c>
      <c r="C539" s="68" t="s">
        <v>16</v>
      </c>
      <c r="D539" s="77"/>
      <c r="E539" s="77">
        <f>'070804'!F24</f>
        <v>88.67</v>
      </c>
      <c r="F539" s="83">
        <f t="shared" si="179"/>
        <v>88.67</v>
      </c>
      <c r="G539" s="77">
        <f>H539+I539</f>
        <v>183.48</v>
      </c>
      <c r="H539" s="77"/>
      <c r="I539" s="77">
        <f>'070804'!I24</f>
        <v>183.48</v>
      </c>
      <c r="J539" s="77">
        <f>'070804'!J24</f>
        <v>0</v>
      </c>
      <c r="K539" s="77">
        <f t="shared" si="181"/>
        <v>183.48</v>
      </c>
      <c r="L539" s="77">
        <f>'070804'!L24</f>
        <v>193.571</v>
      </c>
      <c r="M539" s="77">
        <f>'070804'!M24</f>
        <v>0</v>
      </c>
      <c r="N539" s="77">
        <f>'070804'!N24</f>
        <v>193.571</v>
      </c>
      <c r="O539" s="77">
        <f>'070804'!O24</f>
        <v>203.637</v>
      </c>
      <c r="P539" s="77">
        <f>'070804'!P24</f>
        <v>0</v>
      </c>
      <c r="Q539" s="77">
        <f>'070804'!Q24</f>
        <v>203.637</v>
      </c>
    </row>
    <row r="540" spans="2:17" ht="19.5">
      <c r="B540" s="64">
        <v>2250</v>
      </c>
      <c r="C540" s="68" t="s">
        <v>17</v>
      </c>
      <c r="D540" s="77"/>
      <c r="E540" s="77">
        <f>'070804'!F25</f>
        <v>1.75</v>
      </c>
      <c r="F540" s="83">
        <f t="shared" si="179"/>
        <v>1.75</v>
      </c>
      <c r="G540" s="77">
        <f t="shared" si="182"/>
        <v>3</v>
      </c>
      <c r="H540" s="77"/>
      <c r="I540" s="77">
        <f>'070804'!I25</f>
        <v>3</v>
      </c>
      <c r="J540" s="77">
        <f>'070804'!J25</f>
        <v>0</v>
      </c>
      <c r="K540" s="77">
        <f t="shared" si="181"/>
        <v>3</v>
      </c>
      <c r="L540" s="77">
        <f>'070804'!L25</f>
        <v>3.165</v>
      </c>
      <c r="M540" s="77">
        <f>'070804'!M25</f>
        <v>0</v>
      </c>
      <c r="N540" s="77">
        <f>'070804'!N25</f>
        <v>3.165</v>
      </c>
      <c r="O540" s="77">
        <f>'070804'!O25</f>
        <v>3.33</v>
      </c>
      <c r="P540" s="77">
        <f>'070804'!P25</f>
        <v>0</v>
      </c>
      <c r="Q540" s="77">
        <f>'070804'!Q25</f>
        <v>3.33</v>
      </c>
    </row>
    <row r="541" spans="2:17" ht="30">
      <c r="B541" s="64">
        <v>2260</v>
      </c>
      <c r="C541" s="68" t="s">
        <v>18</v>
      </c>
      <c r="D541" s="77"/>
      <c r="E541" s="77">
        <f>'070804'!F26</f>
        <v>0</v>
      </c>
      <c r="F541" s="83">
        <f t="shared" si="179"/>
        <v>0</v>
      </c>
      <c r="G541" s="77">
        <f t="shared" si="182"/>
        <v>0</v>
      </c>
      <c r="H541" s="80">
        <f>H542+H543+H544+H545+H546</f>
        <v>0</v>
      </c>
      <c r="I541" s="77">
        <f>'070804'!I26</f>
        <v>0</v>
      </c>
      <c r="J541" s="77">
        <f>'070804'!J26</f>
        <v>0</v>
      </c>
      <c r="K541" s="77">
        <f t="shared" si="181"/>
        <v>0</v>
      </c>
      <c r="L541" s="77">
        <f>'070804'!L26</f>
        <v>0</v>
      </c>
      <c r="M541" s="77">
        <f>'070804'!M26</f>
        <v>0</v>
      </c>
      <c r="N541" s="77">
        <f>'070804'!N26</f>
        <v>0</v>
      </c>
      <c r="O541" s="77">
        <f>'070804'!O26</f>
        <v>0</v>
      </c>
      <c r="P541" s="77">
        <f>'070804'!P26</f>
        <v>0</v>
      </c>
      <c r="Q541" s="77">
        <f>'070804'!Q26</f>
        <v>0</v>
      </c>
    </row>
    <row r="542" spans="2:17" ht="30">
      <c r="B542" s="64">
        <v>2270</v>
      </c>
      <c r="C542" s="68" t="s">
        <v>19</v>
      </c>
      <c r="D542" s="80">
        <f>D543+D544+D545+D546+D547</f>
        <v>0</v>
      </c>
      <c r="E542" s="80">
        <f>E543+E544+E545+E546+E547</f>
        <v>132.613</v>
      </c>
      <c r="F542" s="83">
        <f t="shared" si="179"/>
        <v>132.613</v>
      </c>
      <c r="G542" s="80">
        <f>G543+G544+G545+G546+G547</f>
        <v>95.49900000000001</v>
      </c>
      <c r="H542" s="77"/>
      <c r="I542" s="77">
        <f>'070804'!I27</f>
        <v>95.49900000000001</v>
      </c>
      <c r="J542" s="77">
        <f>'070804'!J27</f>
        <v>0</v>
      </c>
      <c r="K542" s="77">
        <f t="shared" si="181"/>
        <v>95.49900000000001</v>
      </c>
      <c r="L542" s="77">
        <f>'070804'!L27</f>
        <v>102.069</v>
      </c>
      <c r="M542" s="77">
        <f>'070804'!M27</f>
        <v>0</v>
      </c>
      <c r="N542" s="77">
        <f>'070804'!N27</f>
        <v>102.069</v>
      </c>
      <c r="O542" s="77">
        <f>'070804'!O27</f>
        <v>107.376</v>
      </c>
      <c r="P542" s="77">
        <f>'070804'!P27</f>
        <v>0</v>
      </c>
      <c r="Q542" s="77">
        <f>'070804'!Q27</f>
        <v>107.376</v>
      </c>
    </row>
    <row r="543" spans="2:17" ht="19.5">
      <c r="B543" s="64">
        <v>2271</v>
      </c>
      <c r="C543" s="68" t="s">
        <v>20</v>
      </c>
      <c r="D543" s="77"/>
      <c r="E543" s="77">
        <f>'070804'!F28</f>
        <v>74.664</v>
      </c>
      <c r="F543" s="83">
        <f t="shared" si="179"/>
        <v>74.664</v>
      </c>
      <c r="G543" s="77">
        <f t="shared" si="182"/>
        <v>62.865</v>
      </c>
      <c r="H543" s="77"/>
      <c r="I543" s="77">
        <f>'070804'!I28</f>
        <v>62.865</v>
      </c>
      <c r="J543" s="77">
        <f>'070804'!J28</f>
        <v>0</v>
      </c>
      <c r="K543" s="77">
        <f t="shared" si="181"/>
        <v>62.865</v>
      </c>
      <c r="L543" s="77">
        <f>'070804'!L28</f>
        <v>67.19</v>
      </c>
      <c r="M543" s="77">
        <f>'070804'!M28</f>
        <v>0</v>
      </c>
      <c r="N543" s="77">
        <f>'070804'!N28</f>
        <v>67.19</v>
      </c>
      <c r="O543" s="77">
        <f>'070804'!O28</f>
        <v>70.684</v>
      </c>
      <c r="P543" s="77">
        <f>'070804'!P28</f>
        <v>0</v>
      </c>
      <c r="Q543" s="77">
        <f>'070804'!Q28</f>
        <v>70.684</v>
      </c>
    </row>
    <row r="544" spans="2:17" ht="30">
      <c r="B544" s="64">
        <v>2272</v>
      </c>
      <c r="C544" s="68" t="s">
        <v>21</v>
      </c>
      <c r="D544" s="77"/>
      <c r="E544" s="77">
        <f>'070804'!F29</f>
        <v>3.681</v>
      </c>
      <c r="F544" s="83">
        <f t="shared" si="179"/>
        <v>3.681</v>
      </c>
      <c r="G544" s="77">
        <f t="shared" si="182"/>
        <v>2.797</v>
      </c>
      <c r="H544" s="77"/>
      <c r="I544" s="77">
        <f>'070804'!I29</f>
        <v>2.797</v>
      </c>
      <c r="J544" s="77">
        <f>'070804'!J29</f>
        <v>0</v>
      </c>
      <c r="K544" s="77">
        <f t="shared" si="181"/>
        <v>2.797</v>
      </c>
      <c r="L544" s="77">
        <f>'070804'!L29</f>
        <v>2.989</v>
      </c>
      <c r="M544" s="77">
        <f>'070804'!M29</f>
        <v>0</v>
      </c>
      <c r="N544" s="77">
        <f>'070804'!N29</f>
        <v>2.989</v>
      </c>
      <c r="O544" s="77">
        <f>'070804'!O29</f>
        <v>3.144</v>
      </c>
      <c r="P544" s="77">
        <f>'070804'!P29</f>
        <v>0</v>
      </c>
      <c r="Q544" s="77">
        <f>'070804'!Q29</f>
        <v>3.144</v>
      </c>
    </row>
    <row r="545" spans="2:17" ht="19.5">
      <c r="B545" s="64">
        <v>2273</v>
      </c>
      <c r="C545" s="68" t="s">
        <v>22</v>
      </c>
      <c r="D545" s="77"/>
      <c r="E545" s="77">
        <f>'070804'!F30</f>
        <v>54.268</v>
      </c>
      <c r="F545" s="83">
        <f t="shared" si="179"/>
        <v>54.268</v>
      </c>
      <c r="G545" s="77">
        <f t="shared" si="182"/>
        <v>29.837</v>
      </c>
      <c r="H545" s="77"/>
      <c r="I545" s="77">
        <f>'070804'!I30</f>
        <v>29.837</v>
      </c>
      <c r="J545" s="77">
        <f>'070804'!J30</f>
        <v>0</v>
      </c>
      <c r="K545" s="77">
        <f t="shared" si="181"/>
        <v>29.837</v>
      </c>
      <c r="L545" s="77">
        <f>'070804'!L30</f>
        <v>31.89</v>
      </c>
      <c r="M545" s="77">
        <f>'070804'!M30</f>
        <v>0</v>
      </c>
      <c r="N545" s="77">
        <f>'070804'!N30</f>
        <v>31.89</v>
      </c>
      <c r="O545" s="77">
        <f>'070804'!O30</f>
        <v>33.548</v>
      </c>
      <c r="P545" s="77">
        <f>'070804'!P30</f>
        <v>0</v>
      </c>
      <c r="Q545" s="77">
        <f>'070804'!Q30</f>
        <v>33.548</v>
      </c>
    </row>
    <row r="546" spans="2:17" ht="19.5">
      <c r="B546" s="64">
        <v>2274</v>
      </c>
      <c r="C546" s="68" t="s">
        <v>23</v>
      </c>
      <c r="D546" s="77"/>
      <c r="E546" s="77">
        <f>'070804'!F31</f>
        <v>0</v>
      </c>
      <c r="F546" s="83">
        <f t="shared" si="179"/>
        <v>0</v>
      </c>
      <c r="G546" s="77">
        <f t="shared" si="182"/>
        <v>0</v>
      </c>
      <c r="H546" s="77"/>
      <c r="I546" s="77">
        <f>'070804'!I31</f>
        <v>0</v>
      </c>
      <c r="J546" s="77">
        <f>'070804'!J31</f>
        <v>0</v>
      </c>
      <c r="K546" s="77">
        <f t="shared" si="181"/>
        <v>0</v>
      </c>
      <c r="L546" s="77">
        <f>'070804'!L31</f>
        <v>0</v>
      </c>
      <c r="M546" s="77">
        <f>'070804'!M31</f>
        <v>0</v>
      </c>
      <c r="N546" s="77">
        <f>'070804'!N31</f>
        <v>0</v>
      </c>
      <c r="O546" s="77">
        <f>'070804'!O31</f>
        <v>0</v>
      </c>
      <c r="P546" s="77">
        <f>'070804'!P31</f>
        <v>0</v>
      </c>
      <c r="Q546" s="77">
        <f>'070804'!Q31</f>
        <v>0</v>
      </c>
    </row>
    <row r="547" spans="2:17" ht="19.5">
      <c r="B547" s="64">
        <v>2275</v>
      </c>
      <c r="C547" s="68" t="s">
        <v>24</v>
      </c>
      <c r="D547" s="77"/>
      <c r="E547" s="77">
        <f>'070804'!F32</f>
        <v>0</v>
      </c>
      <c r="F547" s="83">
        <f t="shared" si="179"/>
        <v>0</v>
      </c>
      <c r="G547" s="77">
        <f t="shared" si="182"/>
        <v>0</v>
      </c>
      <c r="H547" s="77">
        <f>H548+H549</f>
        <v>0</v>
      </c>
      <c r="I547" s="77">
        <f>'070804'!I32</f>
        <v>0</v>
      </c>
      <c r="J547" s="77">
        <f>'070804'!J32</f>
        <v>0</v>
      </c>
      <c r="K547" s="77">
        <f t="shared" si="181"/>
        <v>0</v>
      </c>
      <c r="L547" s="77">
        <f>'070804'!L32</f>
        <v>0</v>
      </c>
      <c r="M547" s="77">
        <f>'070804'!M32</f>
        <v>0</v>
      </c>
      <c r="N547" s="77">
        <f>'070804'!N32</f>
        <v>0</v>
      </c>
      <c r="O547" s="77">
        <f>'070804'!O32</f>
        <v>0</v>
      </c>
      <c r="P547" s="77">
        <f>'070804'!P32</f>
        <v>0</v>
      </c>
      <c r="Q547" s="77">
        <f>'070804'!Q32</f>
        <v>0</v>
      </c>
    </row>
    <row r="548" spans="2:17" ht="30" hidden="1">
      <c r="B548" s="64">
        <v>2280</v>
      </c>
      <c r="C548" s="68" t="s">
        <v>25</v>
      </c>
      <c r="D548" s="77">
        <f>D549+D550</f>
        <v>0</v>
      </c>
      <c r="E548" s="77">
        <f>'070804'!F33</f>
        <v>0</v>
      </c>
      <c r="F548" s="83">
        <f t="shared" si="179"/>
        <v>0</v>
      </c>
      <c r="G548" s="77">
        <f>G549+G550</f>
        <v>0</v>
      </c>
      <c r="H548" s="77"/>
      <c r="I548" s="77">
        <f>'070804'!I33</f>
        <v>0</v>
      </c>
      <c r="J548" s="77">
        <f>'070804'!J33</f>
        <v>0</v>
      </c>
      <c r="K548" s="77">
        <f t="shared" si="181"/>
        <v>0</v>
      </c>
      <c r="L548" s="77">
        <f>'070804'!L33</f>
        <v>0</v>
      </c>
      <c r="M548" s="77">
        <f>'070804'!M33</f>
        <v>0</v>
      </c>
      <c r="N548" s="77">
        <f>'070804'!N33</f>
        <v>0</v>
      </c>
      <c r="O548" s="77">
        <f>'070804'!O33</f>
        <v>0</v>
      </c>
      <c r="P548" s="77">
        <f>'070804'!P33</f>
        <v>0</v>
      </c>
      <c r="Q548" s="77">
        <f>'070804'!Q33</f>
        <v>0</v>
      </c>
    </row>
    <row r="549" spans="2:17" ht="45" hidden="1">
      <c r="B549" s="64">
        <v>2281</v>
      </c>
      <c r="C549" s="68" t="s">
        <v>26</v>
      </c>
      <c r="D549" s="77"/>
      <c r="E549" s="77">
        <f>'070804'!F34</f>
        <v>0</v>
      </c>
      <c r="F549" s="83">
        <f t="shared" si="179"/>
        <v>0</v>
      </c>
      <c r="G549" s="77">
        <f t="shared" si="182"/>
        <v>0</v>
      </c>
      <c r="H549" s="77"/>
      <c r="I549" s="77">
        <f>'070804'!I34</f>
        <v>0</v>
      </c>
      <c r="J549" s="77">
        <f>'070804'!J34</f>
        <v>0</v>
      </c>
      <c r="K549" s="77">
        <f t="shared" si="181"/>
        <v>0</v>
      </c>
      <c r="L549" s="77">
        <f>'070804'!L34</f>
        <v>0</v>
      </c>
      <c r="M549" s="77">
        <f>'070804'!M34</f>
        <v>0</v>
      </c>
      <c r="N549" s="77">
        <f>'070804'!N34</f>
        <v>0</v>
      </c>
      <c r="O549" s="77">
        <f>'070804'!O34</f>
        <v>0</v>
      </c>
      <c r="P549" s="77">
        <f>'070804'!P34</f>
        <v>0</v>
      </c>
      <c r="Q549" s="77">
        <f>'070804'!Q34</f>
        <v>0</v>
      </c>
    </row>
    <row r="550" spans="2:17" ht="45" hidden="1">
      <c r="B550" s="64">
        <v>2282</v>
      </c>
      <c r="C550" s="68" t="s">
        <v>27</v>
      </c>
      <c r="D550" s="77"/>
      <c r="E550" s="77">
        <f>'070804'!F35</f>
        <v>0</v>
      </c>
      <c r="F550" s="83">
        <f t="shared" si="179"/>
        <v>0</v>
      </c>
      <c r="G550" s="77">
        <f t="shared" si="182"/>
        <v>0</v>
      </c>
      <c r="H550" s="80">
        <f>H551+H552</f>
        <v>0</v>
      </c>
      <c r="I550" s="77">
        <f>'070804'!I35</f>
        <v>0</v>
      </c>
      <c r="J550" s="77">
        <f>'070804'!J35</f>
        <v>0</v>
      </c>
      <c r="K550" s="77">
        <f t="shared" si="181"/>
        <v>0</v>
      </c>
      <c r="L550" s="77">
        <f>'070804'!L35</f>
        <v>0</v>
      </c>
      <c r="M550" s="77">
        <f>'070804'!M35</f>
        <v>0</v>
      </c>
      <c r="N550" s="77">
        <f>'070804'!N35</f>
        <v>0</v>
      </c>
      <c r="O550" s="77">
        <f>'070804'!O35</f>
        <v>0</v>
      </c>
      <c r="P550" s="77">
        <f>'070804'!P35</f>
        <v>0</v>
      </c>
      <c r="Q550" s="77">
        <f>'070804'!Q35</f>
        <v>0</v>
      </c>
    </row>
    <row r="551" spans="2:17" ht="30">
      <c r="B551" s="67">
        <v>2400</v>
      </c>
      <c r="C551" s="65" t="s">
        <v>28</v>
      </c>
      <c r="D551" s="80">
        <f>D552+D553</f>
        <v>0</v>
      </c>
      <c r="E551" s="80">
        <f>E552+E553</f>
        <v>0</v>
      </c>
      <c r="F551" s="83">
        <f t="shared" si="179"/>
        <v>0</v>
      </c>
      <c r="G551" s="80">
        <f>G552+G553</f>
        <v>0</v>
      </c>
      <c r="H551" s="77"/>
      <c r="I551" s="77">
        <f>'070804'!I36</f>
        <v>0</v>
      </c>
      <c r="J551" s="77">
        <f>'070804'!J36</f>
        <v>0</v>
      </c>
      <c r="K551" s="77">
        <f t="shared" si="181"/>
        <v>0</v>
      </c>
      <c r="L551" s="77">
        <f>'070804'!L36</f>
        <v>0</v>
      </c>
      <c r="M551" s="77">
        <f>'070804'!M36</f>
        <v>0</v>
      </c>
      <c r="N551" s="77">
        <f>'070804'!N36</f>
        <v>0</v>
      </c>
      <c r="O551" s="77">
        <f>'070804'!O36</f>
        <v>0</v>
      </c>
      <c r="P551" s="77">
        <f>'070804'!P36</f>
        <v>0</v>
      </c>
      <c r="Q551" s="77">
        <f>'070804'!Q36</f>
        <v>0</v>
      </c>
    </row>
    <row r="552" spans="2:17" ht="30">
      <c r="B552" s="64">
        <v>2410</v>
      </c>
      <c r="C552" s="68" t="s">
        <v>29</v>
      </c>
      <c r="D552" s="77"/>
      <c r="E552" s="77"/>
      <c r="F552" s="83">
        <f t="shared" si="179"/>
        <v>0</v>
      </c>
      <c r="G552" s="77"/>
      <c r="H552" s="77"/>
      <c r="I552" s="77">
        <f>'070804'!I37</f>
        <v>0</v>
      </c>
      <c r="J552" s="77">
        <f>'070804'!J37</f>
        <v>0</v>
      </c>
      <c r="K552" s="77">
        <f t="shared" si="181"/>
        <v>0</v>
      </c>
      <c r="L552" s="77">
        <f>'070804'!L37</f>
        <v>0</v>
      </c>
      <c r="M552" s="77">
        <f>'070804'!M37</f>
        <v>0</v>
      </c>
      <c r="N552" s="77">
        <f>'070804'!N37</f>
        <v>0</v>
      </c>
      <c r="O552" s="77">
        <f>'070804'!O37</f>
        <v>0</v>
      </c>
      <c r="P552" s="77">
        <f>'070804'!P37</f>
        <v>0</v>
      </c>
      <c r="Q552" s="77">
        <f>'070804'!Q37</f>
        <v>0</v>
      </c>
    </row>
    <row r="553" spans="2:17" ht="30">
      <c r="B553" s="64">
        <v>2420</v>
      </c>
      <c r="C553" s="68" t="s">
        <v>30</v>
      </c>
      <c r="D553" s="77"/>
      <c r="E553" s="77"/>
      <c r="F553" s="83">
        <f t="shared" si="179"/>
        <v>0</v>
      </c>
      <c r="G553" s="77"/>
      <c r="H553" s="80">
        <f>H554+H555+H556</f>
        <v>0</v>
      </c>
      <c r="I553" s="77">
        <f>'070804'!I38</f>
        <v>0</v>
      </c>
      <c r="J553" s="77">
        <f>'070804'!J38</f>
        <v>0</v>
      </c>
      <c r="K553" s="77">
        <f t="shared" si="181"/>
        <v>0</v>
      </c>
      <c r="L553" s="77">
        <f>'070804'!L38</f>
        <v>0</v>
      </c>
      <c r="M553" s="77">
        <f>'070804'!M38</f>
        <v>0</v>
      </c>
      <c r="N553" s="77">
        <f>'070804'!N38</f>
        <v>0</v>
      </c>
      <c r="O553" s="77">
        <f>'070804'!O38</f>
        <v>0</v>
      </c>
      <c r="P553" s="77">
        <f>'070804'!P38</f>
        <v>0</v>
      </c>
      <c r="Q553" s="77">
        <f>'070804'!Q38</f>
        <v>0</v>
      </c>
    </row>
    <row r="554" spans="2:17" ht="19.5">
      <c r="B554" s="67">
        <v>2600</v>
      </c>
      <c r="C554" s="65" t="s">
        <v>31</v>
      </c>
      <c r="D554" s="80">
        <f>D555+D556+D557</f>
        <v>0</v>
      </c>
      <c r="E554" s="80">
        <f>E555+E556+E557</f>
        <v>0</v>
      </c>
      <c r="F554" s="83">
        <f t="shared" si="179"/>
        <v>0</v>
      </c>
      <c r="G554" s="80">
        <f>G555+G556+G557</f>
        <v>0</v>
      </c>
      <c r="H554" s="77"/>
      <c r="I554" s="77">
        <f>'070804'!I39</f>
        <v>0</v>
      </c>
      <c r="J554" s="77">
        <f>'070804'!J39</f>
        <v>0</v>
      </c>
      <c r="K554" s="77">
        <f t="shared" si="181"/>
        <v>0</v>
      </c>
      <c r="L554" s="77">
        <f>'070804'!L39</f>
        <v>0</v>
      </c>
      <c r="M554" s="77">
        <f>'070804'!M39</f>
        <v>0</v>
      </c>
      <c r="N554" s="77">
        <f>'070804'!N39</f>
        <v>0</v>
      </c>
      <c r="O554" s="77">
        <f>'070804'!O39</f>
        <v>0</v>
      </c>
      <c r="P554" s="77">
        <f>'070804'!P39</f>
        <v>0</v>
      </c>
      <c r="Q554" s="77">
        <f>'070804'!Q39</f>
        <v>0</v>
      </c>
    </row>
    <row r="555" spans="2:17" ht="45" hidden="1">
      <c r="B555" s="64">
        <v>2610</v>
      </c>
      <c r="C555" s="68" t="s">
        <v>32</v>
      </c>
      <c r="D555" s="77"/>
      <c r="E555" s="77"/>
      <c r="F555" s="83">
        <f t="shared" si="179"/>
        <v>0</v>
      </c>
      <c r="G555" s="77"/>
      <c r="H555" s="77"/>
      <c r="I555" s="77">
        <f>'070804'!I40</f>
        <v>0</v>
      </c>
      <c r="J555" s="77">
        <f>'070804'!J40</f>
        <v>0</v>
      </c>
      <c r="K555" s="77">
        <f t="shared" si="181"/>
        <v>0</v>
      </c>
      <c r="L555" s="77">
        <f>'070804'!L40</f>
        <v>0</v>
      </c>
      <c r="M555" s="77">
        <f>'070804'!M40</f>
        <v>0</v>
      </c>
      <c r="N555" s="77">
        <f>'070804'!N40</f>
        <v>0</v>
      </c>
      <c r="O555" s="77">
        <f>'070804'!O40</f>
        <v>0</v>
      </c>
      <c r="P555" s="77">
        <f>'070804'!P40</f>
        <v>0</v>
      </c>
      <c r="Q555" s="77">
        <f>'070804'!Q40</f>
        <v>0</v>
      </c>
    </row>
    <row r="556" spans="2:17" ht="30" hidden="1">
      <c r="B556" s="64">
        <v>2620</v>
      </c>
      <c r="C556" s="68" t="s">
        <v>33</v>
      </c>
      <c r="D556" s="77"/>
      <c r="E556" s="77"/>
      <c r="F556" s="83">
        <f t="shared" si="179"/>
        <v>0</v>
      </c>
      <c r="G556" s="77"/>
      <c r="H556" s="77"/>
      <c r="I556" s="77">
        <f>'070804'!I41</f>
        <v>0</v>
      </c>
      <c r="J556" s="77">
        <f>'070804'!J41</f>
        <v>0</v>
      </c>
      <c r="K556" s="77">
        <f t="shared" si="181"/>
        <v>0</v>
      </c>
      <c r="L556" s="77">
        <f>'070804'!L41</f>
        <v>0</v>
      </c>
      <c r="M556" s="77">
        <f>'070804'!M41</f>
        <v>0</v>
      </c>
      <c r="N556" s="77">
        <f>'070804'!N41</f>
        <v>0</v>
      </c>
      <c r="O556" s="77">
        <f>'070804'!O41</f>
        <v>0</v>
      </c>
      <c r="P556" s="77">
        <f>'070804'!P41</f>
        <v>0</v>
      </c>
      <c r="Q556" s="77">
        <f>'070804'!Q41</f>
        <v>0</v>
      </c>
    </row>
    <row r="557" spans="2:17" ht="30" hidden="1">
      <c r="B557" s="64">
        <v>2630</v>
      </c>
      <c r="C557" s="68" t="s">
        <v>34</v>
      </c>
      <c r="D557" s="77"/>
      <c r="E557" s="77"/>
      <c r="F557" s="83">
        <f t="shared" si="179"/>
        <v>0</v>
      </c>
      <c r="G557" s="77"/>
      <c r="H557" s="80">
        <f>H558+H559+H560</f>
        <v>0</v>
      </c>
      <c r="I557" s="77">
        <f>'070804'!I42</f>
        <v>0</v>
      </c>
      <c r="J557" s="77">
        <f>'070804'!J42</f>
        <v>0</v>
      </c>
      <c r="K557" s="77">
        <f t="shared" si="181"/>
        <v>0</v>
      </c>
      <c r="L557" s="77">
        <f>'070804'!L42</f>
        <v>0</v>
      </c>
      <c r="M557" s="77">
        <f>'070804'!M42</f>
        <v>0</v>
      </c>
      <c r="N557" s="77">
        <f>'070804'!N42</f>
        <v>0</v>
      </c>
      <c r="O557" s="77">
        <f>'070804'!O42</f>
        <v>0</v>
      </c>
      <c r="P557" s="77">
        <f>'070804'!P42</f>
        <v>0</v>
      </c>
      <c r="Q557" s="77">
        <f>'070804'!Q42</f>
        <v>0</v>
      </c>
    </row>
    <row r="558" spans="2:17" ht="19.5">
      <c r="B558" s="67">
        <v>2700</v>
      </c>
      <c r="C558" s="65" t="s">
        <v>35</v>
      </c>
      <c r="D558" s="80">
        <f>D559+D560+D561</f>
        <v>0</v>
      </c>
      <c r="E558" s="80">
        <f>E559+E560+E561</f>
        <v>0</v>
      </c>
      <c r="F558" s="83">
        <f t="shared" si="179"/>
        <v>0</v>
      </c>
      <c r="G558" s="80">
        <f>G559+G560+G561</f>
        <v>0</v>
      </c>
      <c r="H558" s="77"/>
      <c r="I558" s="77">
        <f>'070804'!I43</f>
        <v>0</v>
      </c>
      <c r="J558" s="77">
        <f>'070804'!J43</f>
        <v>0</v>
      </c>
      <c r="K558" s="77">
        <f t="shared" si="181"/>
        <v>0</v>
      </c>
      <c r="L558" s="77">
        <f>'070804'!L43</f>
        <v>0</v>
      </c>
      <c r="M558" s="77">
        <f>'070804'!M43</f>
        <v>0</v>
      </c>
      <c r="N558" s="77">
        <f>'070804'!N43</f>
        <v>0</v>
      </c>
      <c r="O558" s="77">
        <f>'070804'!O43</f>
        <v>0</v>
      </c>
      <c r="P558" s="77">
        <f>'070804'!P43</f>
        <v>0</v>
      </c>
      <c r="Q558" s="77">
        <f>'070804'!Q43</f>
        <v>0</v>
      </c>
    </row>
    <row r="559" spans="2:17" ht="19.5">
      <c r="B559" s="64">
        <v>2710</v>
      </c>
      <c r="C559" s="68" t="s">
        <v>36</v>
      </c>
      <c r="D559" s="77"/>
      <c r="E559" s="77"/>
      <c r="F559" s="83">
        <f t="shared" si="179"/>
        <v>0</v>
      </c>
      <c r="G559" s="77">
        <f>H559+I559</f>
        <v>0</v>
      </c>
      <c r="H559" s="77"/>
      <c r="I559" s="77">
        <f>'070804'!I44</f>
        <v>0</v>
      </c>
      <c r="J559" s="77">
        <f>'070804'!J44</f>
        <v>0</v>
      </c>
      <c r="K559" s="77">
        <f t="shared" si="181"/>
        <v>0</v>
      </c>
      <c r="L559" s="77">
        <f>'070804'!L44</f>
        <v>0</v>
      </c>
      <c r="M559" s="77">
        <f>'070804'!M44</f>
        <v>0</v>
      </c>
      <c r="N559" s="77">
        <f>'070804'!N44</f>
        <v>0</v>
      </c>
      <c r="O559" s="77">
        <f>'070804'!O44</f>
        <v>0</v>
      </c>
      <c r="P559" s="77">
        <f>'070804'!P44</f>
        <v>0</v>
      </c>
      <c r="Q559" s="77">
        <f>'070804'!Q44</f>
        <v>0</v>
      </c>
    </row>
    <row r="560" spans="2:17" ht="19.5">
      <c r="B560" s="64">
        <v>2720</v>
      </c>
      <c r="C560" s="68" t="s">
        <v>37</v>
      </c>
      <c r="D560" s="77"/>
      <c r="E560" s="77"/>
      <c r="F560" s="83">
        <f aca="true" t="shared" si="183" ref="F560:F583">D560+E560</f>
        <v>0</v>
      </c>
      <c r="G560" s="77">
        <f>H560+I560</f>
        <v>0</v>
      </c>
      <c r="H560" s="77"/>
      <c r="I560" s="77">
        <f>'070804'!I45</f>
        <v>0</v>
      </c>
      <c r="J560" s="77">
        <f>'070804'!J45</f>
        <v>0</v>
      </c>
      <c r="K560" s="77">
        <f t="shared" si="181"/>
        <v>0</v>
      </c>
      <c r="L560" s="77">
        <f>'070804'!L45</f>
        <v>0</v>
      </c>
      <c r="M560" s="77">
        <f>'070804'!M45</f>
        <v>0</v>
      </c>
      <c r="N560" s="77">
        <f>'070804'!N45</f>
        <v>0</v>
      </c>
      <c r="O560" s="77">
        <f>'070804'!O45</f>
        <v>0</v>
      </c>
      <c r="P560" s="77">
        <f>'070804'!P45</f>
        <v>0</v>
      </c>
      <c r="Q560" s="77">
        <f>'070804'!Q45</f>
        <v>0</v>
      </c>
    </row>
    <row r="561" spans="2:17" ht="19.5">
      <c r="B561" s="64">
        <v>2730</v>
      </c>
      <c r="C561" s="68" t="s">
        <v>38</v>
      </c>
      <c r="D561" s="77"/>
      <c r="E561" s="77"/>
      <c r="F561" s="83">
        <f t="shared" si="183"/>
        <v>0</v>
      </c>
      <c r="G561" s="77">
        <f>H561+I561</f>
        <v>0</v>
      </c>
      <c r="H561" s="77"/>
      <c r="I561" s="77">
        <f>'070804'!I46</f>
        <v>0</v>
      </c>
      <c r="J561" s="77">
        <f>'070804'!J46</f>
        <v>0</v>
      </c>
      <c r="K561" s="77">
        <f t="shared" si="181"/>
        <v>0</v>
      </c>
      <c r="L561" s="77">
        <f>'070804'!L46</f>
        <v>0</v>
      </c>
      <c r="M561" s="77">
        <f>'070804'!M46</f>
        <v>0</v>
      </c>
      <c r="N561" s="77">
        <f>'070804'!N46</f>
        <v>0</v>
      </c>
      <c r="O561" s="77">
        <f>'070804'!O46</f>
        <v>0</v>
      </c>
      <c r="P561" s="77">
        <f>'070804'!P46</f>
        <v>0</v>
      </c>
      <c r="Q561" s="77">
        <f>'070804'!Q46</f>
        <v>0</v>
      </c>
    </row>
    <row r="562" spans="2:17" ht="19.5">
      <c r="B562" s="67">
        <v>2800</v>
      </c>
      <c r="C562" s="65" t="s">
        <v>39</v>
      </c>
      <c r="D562" s="80"/>
      <c r="E562" s="77">
        <f>'070804'!F47</f>
        <v>0</v>
      </c>
      <c r="F562" s="83">
        <f t="shared" si="183"/>
        <v>0</v>
      </c>
      <c r="G562" s="77">
        <f>H562+I562</f>
        <v>0</v>
      </c>
      <c r="H562" s="77"/>
      <c r="I562" s="77">
        <f>'070804'!I47</f>
        <v>0</v>
      </c>
      <c r="J562" s="77">
        <f>'070804'!J47</f>
        <v>0</v>
      </c>
      <c r="K562" s="77">
        <f t="shared" si="181"/>
        <v>0</v>
      </c>
      <c r="L562" s="77">
        <f>'070804'!L47</f>
        <v>0</v>
      </c>
      <c r="M562" s="77">
        <f>'070804'!M47</f>
        <v>0</v>
      </c>
      <c r="N562" s="77">
        <f>'070804'!N47</f>
        <v>0</v>
      </c>
      <c r="O562" s="77">
        <f>'070804'!O47</f>
        <v>0</v>
      </c>
      <c r="P562" s="77">
        <f>'070804'!P47</f>
        <v>0</v>
      </c>
      <c r="Q562" s="77">
        <f>'070804'!Q47</f>
        <v>0</v>
      </c>
    </row>
    <row r="563" spans="2:17" ht="19.5">
      <c r="B563" s="67">
        <v>2900</v>
      </c>
      <c r="C563" s="65" t="s">
        <v>40</v>
      </c>
      <c r="D563" s="80"/>
      <c r="E563" s="80"/>
      <c r="F563" s="83">
        <f t="shared" si="183"/>
        <v>0</v>
      </c>
      <c r="G563" s="77">
        <f>H563+I563</f>
        <v>0</v>
      </c>
      <c r="H563" s="81">
        <f>H564+H578</f>
        <v>0</v>
      </c>
      <c r="I563" s="77">
        <f>'070804'!I48</f>
        <v>0</v>
      </c>
      <c r="J563" s="77">
        <f>'070804'!J48</f>
        <v>0</v>
      </c>
      <c r="K563" s="77">
        <f t="shared" si="181"/>
        <v>0</v>
      </c>
      <c r="L563" s="77">
        <f>'070804'!L48</f>
        <v>0</v>
      </c>
      <c r="M563" s="77">
        <f>'070804'!M48</f>
        <v>0</v>
      </c>
      <c r="N563" s="77">
        <f>'070804'!N48</f>
        <v>0</v>
      </c>
      <c r="O563" s="77">
        <f>'070804'!O48</f>
        <v>0</v>
      </c>
      <c r="P563" s="77">
        <f>'070804'!P48</f>
        <v>0</v>
      </c>
      <c r="Q563" s="77">
        <f>'070804'!Q48</f>
        <v>0</v>
      </c>
    </row>
    <row r="564" spans="2:17" ht="19.5">
      <c r="B564" s="67">
        <v>3000</v>
      </c>
      <c r="C564" s="65" t="s">
        <v>41</v>
      </c>
      <c r="D564" s="81">
        <f>D565+D579</f>
        <v>0</v>
      </c>
      <c r="E564" s="81">
        <f>E565+E579</f>
        <v>0</v>
      </c>
      <c r="F564" s="83">
        <f t="shared" si="183"/>
        <v>0</v>
      </c>
      <c r="G564" s="81">
        <f>G565+G579</f>
        <v>0</v>
      </c>
      <c r="H564" s="77">
        <f>H565+H566+H569+H572+H576+H577</f>
        <v>0</v>
      </c>
      <c r="I564" s="77">
        <f>'070804'!I49</f>
        <v>0</v>
      </c>
      <c r="J564" s="77">
        <f>'070804'!J49</f>
        <v>0</v>
      </c>
      <c r="K564" s="77">
        <f t="shared" si="181"/>
        <v>0</v>
      </c>
      <c r="L564" s="77">
        <f>'070804'!L49</f>
        <v>0</v>
      </c>
      <c r="M564" s="77">
        <f>'070804'!M49</f>
        <v>0</v>
      </c>
      <c r="N564" s="77">
        <f>'070804'!N49</f>
        <v>0</v>
      </c>
      <c r="O564" s="77">
        <f>'070804'!O49</f>
        <v>0</v>
      </c>
      <c r="P564" s="77">
        <f>'070804'!P49</f>
        <v>0</v>
      </c>
      <c r="Q564" s="77">
        <f>'070804'!Q49</f>
        <v>0</v>
      </c>
    </row>
    <row r="565" spans="2:17" ht="19.5" hidden="1">
      <c r="B565" s="64">
        <v>3100</v>
      </c>
      <c r="C565" s="68" t="s">
        <v>42</v>
      </c>
      <c r="D565" s="77">
        <f>D566+D567+D570+D573+D577+D578</f>
        <v>0</v>
      </c>
      <c r="E565" s="77">
        <f>E566+E567+E570+E573+E577+E578</f>
        <v>0</v>
      </c>
      <c r="F565" s="83">
        <f t="shared" si="183"/>
        <v>0</v>
      </c>
      <c r="G565" s="77">
        <f>G566+G567+G570+G573+G577+G578</f>
        <v>0</v>
      </c>
      <c r="H565" s="77"/>
      <c r="I565" s="77">
        <f>'070804'!I50</f>
        <v>0</v>
      </c>
      <c r="J565" s="77">
        <f>'070804'!J50</f>
        <v>0</v>
      </c>
      <c r="K565" s="77">
        <f t="shared" si="181"/>
        <v>0</v>
      </c>
      <c r="L565" s="77">
        <f>'070804'!L50</f>
        <v>0</v>
      </c>
      <c r="M565" s="77">
        <f>'070804'!M50</f>
        <v>0</v>
      </c>
      <c r="N565" s="77">
        <f>'070804'!N50</f>
        <v>0</v>
      </c>
      <c r="O565" s="77">
        <f>'070804'!O50</f>
        <v>0</v>
      </c>
      <c r="P565" s="77">
        <f>'070804'!P50</f>
        <v>0</v>
      </c>
      <c r="Q565" s="77">
        <f>'070804'!Q50</f>
        <v>0</v>
      </c>
    </row>
    <row r="566" spans="2:17" ht="30" hidden="1">
      <c r="B566" s="64">
        <v>3110</v>
      </c>
      <c r="C566" s="68" t="s">
        <v>43</v>
      </c>
      <c r="D566" s="77"/>
      <c r="E566" s="77"/>
      <c r="F566" s="83">
        <f t="shared" si="183"/>
        <v>0</v>
      </c>
      <c r="G566" s="77">
        <f aca="true" t="shared" si="184" ref="G566:G579">H566+I566</f>
        <v>0</v>
      </c>
      <c r="H566" s="77"/>
      <c r="I566" s="77">
        <f>'070804'!I51</f>
        <v>0</v>
      </c>
      <c r="J566" s="77">
        <f>'070804'!J51</f>
        <v>0</v>
      </c>
      <c r="K566" s="77">
        <f t="shared" si="181"/>
        <v>0</v>
      </c>
      <c r="L566" s="77">
        <f>'070804'!L51</f>
        <v>0</v>
      </c>
      <c r="M566" s="77">
        <f>'070804'!M51</f>
        <v>0</v>
      </c>
      <c r="N566" s="77">
        <f>'070804'!N51</f>
        <v>0</v>
      </c>
      <c r="O566" s="77">
        <f>'070804'!O51</f>
        <v>0</v>
      </c>
      <c r="P566" s="77">
        <f>'070804'!P51</f>
        <v>0</v>
      </c>
      <c r="Q566" s="77">
        <f>'070804'!Q51</f>
        <v>0</v>
      </c>
    </row>
    <row r="567" spans="2:17" ht="19.5" hidden="1">
      <c r="B567" s="64">
        <v>3120</v>
      </c>
      <c r="C567" s="68" t="s">
        <v>44</v>
      </c>
      <c r="D567" s="77">
        <f>D568+D569</f>
        <v>0</v>
      </c>
      <c r="E567" s="77">
        <f>E568+E569</f>
        <v>0</v>
      </c>
      <c r="F567" s="83">
        <f t="shared" si="183"/>
        <v>0</v>
      </c>
      <c r="G567" s="77">
        <f t="shared" si="184"/>
        <v>0</v>
      </c>
      <c r="H567" s="77"/>
      <c r="I567" s="77">
        <f>'070804'!I52</f>
        <v>0</v>
      </c>
      <c r="J567" s="77">
        <f>'070804'!J52</f>
        <v>0</v>
      </c>
      <c r="K567" s="77">
        <f t="shared" si="181"/>
        <v>0</v>
      </c>
      <c r="L567" s="77">
        <f>'070804'!L52</f>
        <v>0</v>
      </c>
      <c r="M567" s="77">
        <f>'070804'!M52</f>
        <v>0</v>
      </c>
      <c r="N567" s="77">
        <f>'070804'!N52</f>
        <v>0</v>
      </c>
      <c r="O567" s="77">
        <f>'070804'!O52</f>
        <v>0</v>
      </c>
      <c r="P567" s="77">
        <f>'070804'!P52</f>
        <v>0</v>
      </c>
      <c r="Q567" s="77">
        <f>'070804'!Q52</f>
        <v>0</v>
      </c>
    </row>
    <row r="568" spans="2:17" ht="30" hidden="1">
      <c r="B568" s="64">
        <v>3121</v>
      </c>
      <c r="C568" s="68" t="s">
        <v>45</v>
      </c>
      <c r="D568" s="77"/>
      <c r="E568" s="77"/>
      <c r="F568" s="83">
        <f t="shared" si="183"/>
        <v>0</v>
      </c>
      <c r="G568" s="77">
        <f t="shared" si="184"/>
        <v>0</v>
      </c>
      <c r="H568" s="77"/>
      <c r="I568" s="77">
        <f>'070804'!I53</f>
        <v>0</v>
      </c>
      <c r="J568" s="77">
        <f>'070804'!J53</f>
        <v>0</v>
      </c>
      <c r="K568" s="77">
        <f t="shared" si="181"/>
        <v>0</v>
      </c>
      <c r="L568" s="77">
        <f>'070804'!L53</f>
        <v>0</v>
      </c>
      <c r="M568" s="77">
        <f>'070804'!M53</f>
        <v>0</v>
      </c>
      <c r="N568" s="77">
        <f>'070804'!N53</f>
        <v>0</v>
      </c>
      <c r="O568" s="77">
        <f>'070804'!O53</f>
        <v>0</v>
      </c>
      <c r="P568" s="77">
        <f>'070804'!P53</f>
        <v>0</v>
      </c>
      <c r="Q568" s="77">
        <f>'070804'!Q53</f>
        <v>0</v>
      </c>
    </row>
    <row r="569" spans="2:17" ht="30" hidden="1">
      <c r="B569" s="64">
        <v>3122</v>
      </c>
      <c r="C569" s="68" t="s">
        <v>46</v>
      </c>
      <c r="D569" s="77"/>
      <c r="E569" s="77"/>
      <c r="F569" s="83">
        <f t="shared" si="183"/>
        <v>0</v>
      </c>
      <c r="G569" s="77">
        <f t="shared" si="184"/>
        <v>0</v>
      </c>
      <c r="H569" s="77"/>
      <c r="I569" s="77">
        <f>'070804'!I54</f>
        <v>0</v>
      </c>
      <c r="J569" s="77">
        <f>'070804'!J54</f>
        <v>0</v>
      </c>
      <c r="K569" s="77">
        <f t="shared" si="181"/>
        <v>0</v>
      </c>
      <c r="L569" s="77">
        <f>'070804'!L54</f>
        <v>0</v>
      </c>
      <c r="M569" s="77">
        <f>'070804'!M54</f>
        <v>0</v>
      </c>
      <c r="N569" s="77">
        <f>'070804'!N54</f>
        <v>0</v>
      </c>
      <c r="O569" s="77">
        <f>'070804'!O54</f>
        <v>0</v>
      </c>
      <c r="P569" s="77">
        <f>'070804'!P54</f>
        <v>0</v>
      </c>
      <c r="Q569" s="77">
        <f>'070804'!Q54</f>
        <v>0</v>
      </c>
    </row>
    <row r="570" spans="2:17" ht="19.5" hidden="1">
      <c r="B570" s="64">
        <v>3130</v>
      </c>
      <c r="C570" s="68" t="s">
        <v>47</v>
      </c>
      <c r="D570" s="77">
        <f>D571+D572</f>
        <v>0</v>
      </c>
      <c r="E570" s="77">
        <f>E571+E572</f>
        <v>0</v>
      </c>
      <c r="F570" s="83">
        <f t="shared" si="183"/>
        <v>0</v>
      </c>
      <c r="G570" s="77">
        <f t="shared" si="184"/>
        <v>0</v>
      </c>
      <c r="H570" s="77"/>
      <c r="I570" s="77">
        <f>'070804'!I55</f>
        <v>0</v>
      </c>
      <c r="J570" s="77">
        <f>'070804'!J55</f>
        <v>0</v>
      </c>
      <c r="K570" s="77">
        <f t="shared" si="181"/>
        <v>0</v>
      </c>
      <c r="L570" s="77">
        <f>'070804'!L55</f>
        <v>0</v>
      </c>
      <c r="M570" s="77">
        <f>'070804'!M55</f>
        <v>0</v>
      </c>
      <c r="N570" s="77">
        <f>'070804'!N55</f>
        <v>0</v>
      </c>
      <c r="O570" s="77">
        <f>'070804'!O55</f>
        <v>0</v>
      </c>
      <c r="P570" s="77">
        <f>'070804'!P55</f>
        <v>0</v>
      </c>
      <c r="Q570" s="77">
        <f>'070804'!Q55</f>
        <v>0</v>
      </c>
    </row>
    <row r="571" spans="2:17" ht="30" hidden="1">
      <c r="B571" s="64">
        <v>3131</v>
      </c>
      <c r="C571" s="68" t="s">
        <v>48</v>
      </c>
      <c r="D571" s="77"/>
      <c r="E571" s="77"/>
      <c r="F571" s="83">
        <f t="shared" si="183"/>
        <v>0</v>
      </c>
      <c r="G571" s="77">
        <f t="shared" si="184"/>
        <v>0</v>
      </c>
      <c r="H571" s="77"/>
      <c r="I571" s="77">
        <f>'070804'!I56</f>
        <v>0</v>
      </c>
      <c r="J571" s="77">
        <f>'070804'!J56</f>
        <v>0</v>
      </c>
      <c r="K571" s="77">
        <f t="shared" si="181"/>
        <v>0</v>
      </c>
      <c r="L571" s="77">
        <f>'070804'!L56</f>
        <v>0</v>
      </c>
      <c r="M571" s="77">
        <f>'070804'!M56</f>
        <v>0</v>
      </c>
      <c r="N571" s="77">
        <f>'070804'!N56</f>
        <v>0</v>
      </c>
      <c r="O571" s="77">
        <f>'070804'!O56</f>
        <v>0</v>
      </c>
      <c r="P571" s="77">
        <f>'070804'!P56</f>
        <v>0</v>
      </c>
      <c r="Q571" s="77">
        <f>'070804'!Q56</f>
        <v>0</v>
      </c>
    </row>
    <row r="572" spans="2:17" ht="19.5" hidden="1">
      <c r="B572" s="64">
        <v>3132</v>
      </c>
      <c r="C572" s="68" t="s">
        <v>49</v>
      </c>
      <c r="D572" s="77"/>
      <c r="E572" s="77"/>
      <c r="F572" s="83">
        <f t="shared" si="183"/>
        <v>0</v>
      </c>
      <c r="G572" s="77">
        <f t="shared" si="184"/>
        <v>0</v>
      </c>
      <c r="H572" s="77">
        <f>H573+H574+H575</f>
        <v>0</v>
      </c>
      <c r="I572" s="77">
        <f>'070804'!I57</f>
        <v>0</v>
      </c>
      <c r="J572" s="77">
        <f>'070804'!J57</f>
        <v>0</v>
      </c>
      <c r="K572" s="77">
        <f t="shared" si="181"/>
        <v>0</v>
      </c>
      <c r="L572" s="77">
        <f>'070804'!L57</f>
        <v>0</v>
      </c>
      <c r="M572" s="77">
        <f>'070804'!M57</f>
        <v>0</v>
      </c>
      <c r="N572" s="77">
        <f>'070804'!N57</f>
        <v>0</v>
      </c>
      <c r="O572" s="77">
        <f>'070804'!O57</f>
        <v>0</v>
      </c>
      <c r="P572" s="77">
        <f>'070804'!P57</f>
        <v>0</v>
      </c>
      <c r="Q572" s="77">
        <f>'070804'!Q57</f>
        <v>0</v>
      </c>
    </row>
    <row r="573" spans="2:17" ht="19.5" hidden="1">
      <c r="B573" s="64">
        <v>3140</v>
      </c>
      <c r="C573" s="68" t="s">
        <v>50</v>
      </c>
      <c r="D573" s="77">
        <f>D574+D575+D576</f>
        <v>0</v>
      </c>
      <c r="E573" s="77">
        <f>E574+E575+E576</f>
        <v>0</v>
      </c>
      <c r="F573" s="83">
        <f t="shared" si="183"/>
        <v>0</v>
      </c>
      <c r="G573" s="77">
        <f t="shared" si="184"/>
        <v>0</v>
      </c>
      <c r="H573" s="77"/>
      <c r="I573" s="77">
        <f>'070804'!I58</f>
        <v>0</v>
      </c>
      <c r="J573" s="77">
        <f>'070804'!J58</f>
        <v>0</v>
      </c>
      <c r="K573" s="77">
        <f t="shared" si="181"/>
        <v>0</v>
      </c>
      <c r="L573" s="77">
        <f>'070804'!L58</f>
        <v>0</v>
      </c>
      <c r="M573" s="77">
        <f>'070804'!M58</f>
        <v>0</v>
      </c>
      <c r="N573" s="77">
        <f>'070804'!N58</f>
        <v>0</v>
      </c>
      <c r="O573" s="77">
        <f>'070804'!O58</f>
        <v>0</v>
      </c>
      <c r="P573" s="77">
        <f>'070804'!P58</f>
        <v>0</v>
      </c>
      <c r="Q573" s="77">
        <f>'070804'!Q58</f>
        <v>0</v>
      </c>
    </row>
    <row r="574" spans="2:17" ht="30" hidden="1">
      <c r="B574" s="64">
        <v>3141</v>
      </c>
      <c r="C574" s="68" t="s">
        <v>51</v>
      </c>
      <c r="D574" s="77"/>
      <c r="E574" s="77"/>
      <c r="F574" s="83">
        <f t="shared" si="183"/>
        <v>0</v>
      </c>
      <c r="G574" s="77">
        <f t="shared" si="184"/>
        <v>0</v>
      </c>
      <c r="H574" s="77"/>
      <c r="I574" s="77">
        <f>'070804'!I59</f>
        <v>0</v>
      </c>
      <c r="J574" s="77">
        <f>'070804'!J59</f>
        <v>0</v>
      </c>
      <c r="K574" s="77">
        <f t="shared" si="181"/>
        <v>0</v>
      </c>
      <c r="L574" s="77">
        <f>'070804'!L59</f>
        <v>0</v>
      </c>
      <c r="M574" s="77">
        <f>'070804'!M59</f>
        <v>0</v>
      </c>
      <c r="N574" s="77">
        <f>'070804'!N59</f>
        <v>0</v>
      </c>
      <c r="O574" s="77">
        <f>'070804'!O59</f>
        <v>0</v>
      </c>
      <c r="P574" s="77">
        <f>'070804'!P59</f>
        <v>0</v>
      </c>
      <c r="Q574" s="77">
        <f>'070804'!Q59</f>
        <v>0</v>
      </c>
    </row>
    <row r="575" spans="2:17" ht="30" hidden="1">
      <c r="B575" s="64">
        <v>3142</v>
      </c>
      <c r="C575" s="68" t="s">
        <v>52</v>
      </c>
      <c r="D575" s="77"/>
      <c r="E575" s="77"/>
      <c r="F575" s="83">
        <f t="shared" si="183"/>
        <v>0</v>
      </c>
      <c r="G575" s="77">
        <f t="shared" si="184"/>
        <v>0</v>
      </c>
      <c r="H575" s="77"/>
      <c r="I575" s="77">
        <f>'070804'!I60</f>
        <v>0</v>
      </c>
      <c r="J575" s="77">
        <f>'070804'!J60</f>
        <v>0</v>
      </c>
      <c r="K575" s="77">
        <f t="shared" si="181"/>
        <v>0</v>
      </c>
      <c r="L575" s="77">
        <f>'070804'!L60</f>
        <v>0</v>
      </c>
      <c r="M575" s="77">
        <f>'070804'!M60</f>
        <v>0</v>
      </c>
      <c r="N575" s="77">
        <f>'070804'!N60</f>
        <v>0</v>
      </c>
      <c r="O575" s="77">
        <f>'070804'!O60</f>
        <v>0</v>
      </c>
      <c r="P575" s="77">
        <f>'070804'!P60</f>
        <v>0</v>
      </c>
      <c r="Q575" s="77">
        <f>'070804'!Q60</f>
        <v>0</v>
      </c>
    </row>
    <row r="576" spans="2:17" ht="30" hidden="1">
      <c r="B576" s="64">
        <v>3143</v>
      </c>
      <c r="C576" s="68" t="s">
        <v>53</v>
      </c>
      <c r="D576" s="77"/>
      <c r="E576" s="77"/>
      <c r="F576" s="83">
        <f t="shared" si="183"/>
        <v>0</v>
      </c>
      <c r="G576" s="77">
        <f t="shared" si="184"/>
        <v>0</v>
      </c>
      <c r="H576" s="77"/>
      <c r="I576" s="77">
        <f>'070804'!I61</f>
        <v>0</v>
      </c>
      <c r="J576" s="77">
        <f>'070804'!J61</f>
        <v>0</v>
      </c>
      <c r="K576" s="77">
        <f t="shared" si="181"/>
        <v>0</v>
      </c>
      <c r="L576" s="77">
        <f>'070804'!L61</f>
        <v>0</v>
      </c>
      <c r="M576" s="77">
        <f>'070804'!M61</f>
        <v>0</v>
      </c>
      <c r="N576" s="77">
        <f>'070804'!N61</f>
        <v>0</v>
      </c>
      <c r="O576" s="77">
        <f>'070804'!O61</f>
        <v>0</v>
      </c>
      <c r="P576" s="77">
        <f>'070804'!P61</f>
        <v>0</v>
      </c>
      <c r="Q576" s="77">
        <f>'070804'!Q61</f>
        <v>0</v>
      </c>
    </row>
    <row r="577" spans="2:17" ht="19.5" hidden="1">
      <c r="B577" s="64">
        <v>3150</v>
      </c>
      <c r="C577" s="68" t="s">
        <v>54</v>
      </c>
      <c r="D577" s="77"/>
      <c r="E577" s="77"/>
      <c r="F577" s="83">
        <f t="shared" si="183"/>
        <v>0</v>
      </c>
      <c r="G577" s="77">
        <f t="shared" si="184"/>
        <v>0</v>
      </c>
      <c r="H577" s="77"/>
      <c r="I577" s="77">
        <f>'070804'!I62</f>
        <v>0</v>
      </c>
      <c r="J577" s="77">
        <f>'070804'!J62</f>
        <v>0</v>
      </c>
      <c r="K577" s="77">
        <f t="shared" si="181"/>
        <v>0</v>
      </c>
      <c r="L577" s="77">
        <f>'070804'!L62</f>
        <v>0</v>
      </c>
      <c r="M577" s="77">
        <f>'070804'!M62</f>
        <v>0</v>
      </c>
      <c r="N577" s="77">
        <f>'070804'!N62</f>
        <v>0</v>
      </c>
      <c r="O577" s="77">
        <f>'070804'!O62</f>
        <v>0</v>
      </c>
      <c r="P577" s="77">
        <f>'070804'!P62</f>
        <v>0</v>
      </c>
      <c r="Q577" s="77">
        <f>'070804'!Q62</f>
        <v>0</v>
      </c>
    </row>
    <row r="578" spans="2:17" ht="30" hidden="1">
      <c r="B578" s="64">
        <v>3160</v>
      </c>
      <c r="C578" s="68" t="s">
        <v>55</v>
      </c>
      <c r="D578" s="77"/>
      <c r="E578" s="77"/>
      <c r="F578" s="83">
        <f t="shared" si="183"/>
        <v>0</v>
      </c>
      <c r="G578" s="77">
        <f t="shared" si="184"/>
        <v>0</v>
      </c>
      <c r="H578" s="77">
        <f>H579+H580+H581+H582</f>
        <v>0</v>
      </c>
      <c r="I578" s="77">
        <f>'070804'!I63</f>
        <v>0</v>
      </c>
      <c r="J578" s="77">
        <f>'070804'!J63</f>
        <v>0</v>
      </c>
      <c r="K578" s="77">
        <f t="shared" si="181"/>
        <v>0</v>
      </c>
      <c r="L578" s="77">
        <f>'070804'!L63</f>
        <v>0</v>
      </c>
      <c r="M578" s="77">
        <f>'070804'!M63</f>
        <v>0</v>
      </c>
      <c r="N578" s="77">
        <f>'070804'!N63</f>
        <v>0</v>
      </c>
      <c r="O578" s="77">
        <f>'070804'!O63</f>
        <v>0</v>
      </c>
      <c r="P578" s="77">
        <f>'070804'!P63</f>
        <v>0</v>
      </c>
      <c r="Q578" s="77">
        <f>'070804'!Q63</f>
        <v>0</v>
      </c>
    </row>
    <row r="579" spans="2:17" ht="19.5" hidden="1">
      <c r="B579" s="64">
        <v>3200</v>
      </c>
      <c r="C579" s="68" t="s">
        <v>56</v>
      </c>
      <c r="D579" s="77">
        <f>D580+D581+D582+D583</f>
        <v>0</v>
      </c>
      <c r="E579" s="77">
        <f>E580+E581+E582+E583</f>
        <v>0</v>
      </c>
      <c r="F579" s="83">
        <f t="shared" si="183"/>
        <v>0</v>
      </c>
      <c r="G579" s="77">
        <f t="shared" si="184"/>
        <v>0</v>
      </c>
      <c r="H579" s="77"/>
      <c r="I579" s="77">
        <f>'070804'!I64</f>
        <v>0</v>
      </c>
      <c r="J579" s="77">
        <f>'070804'!J64</f>
        <v>0</v>
      </c>
      <c r="K579" s="77">
        <f t="shared" si="181"/>
        <v>0</v>
      </c>
      <c r="L579" s="77">
        <f>'070804'!L64</f>
        <v>0</v>
      </c>
      <c r="M579" s="77">
        <f>'070804'!M64</f>
        <v>0</v>
      </c>
      <c r="N579" s="77">
        <f>'070804'!N64</f>
        <v>0</v>
      </c>
      <c r="O579" s="77">
        <f>'070804'!O64</f>
        <v>0</v>
      </c>
      <c r="P579" s="77">
        <f>'070804'!P64</f>
        <v>0</v>
      </c>
      <c r="Q579" s="77">
        <f>'070804'!Q64</f>
        <v>0</v>
      </c>
    </row>
    <row r="580" spans="2:17" ht="30" hidden="1">
      <c r="B580" s="64">
        <v>3210</v>
      </c>
      <c r="C580" s="68" t="s">
        <v>57</v>
      </c>
      <c r="D580" s="77"/>
      <c r="E580" s="77"/>
      <c r="F580" s="83">
        <f t="shared" si="183"/>
        <v>0</v>
      </c>
      <c r="G580" s="77"/>
      <c r="H580" s="77"/>
      <c r="I580" s="77">
        <f>'070804'!I65</f>
        <v>0</v>
      </c>
      <c r="J580" s="77">
        <f>'070804'!J65</f>
        <v>0</v>
      </c>
      <c r="K580" s="77">
        <f t="shared" si="181"/>
        <v>0</v>
      </c>
      <c r="L580" s="77">
        <f>'070804'!L65</f>
        <v>0</v>
      </c>
      <c r="M580" s="77">
        <f>'070804'!M65</f>
        <v>0</v>
      </c>
      <c r="N580" s="77">
        <f>'070804'!N65</f>
        <v>0</v>
      </c>
      <c r="O580" s="77">
        <f>'070804'!O65</f>
        <v>0</v>
      </c>
      <c r="P580" s="77">
        <f>'070804'!P65</f>
        <v>0</v>
      </c>
      <c r="Q580" s="77">
        <f>'070804'!Q65</f>
        <v>0</v>
      </c>
    </row>
    <row r="581" spans="2:17" ht="30" hidden="1">
      <c r="B581" s="64">
        <v>3220</v>
      </c>
      <c r="C581" s="68" t="s">
        <v>58</v>
      </c>
      <c r="D581" s="77"/>
      <c r="E581" s="77"/>
      <c r="F581" s="83">
        <f t="shared" si="183"/>
        <v>0</v>
      </c>
      <c r="G581" s="77"/>
      <c r="H581" s="77"/>
      <c r="I581" s="77">
        <f>'070804'!I66</f>
        <v>0</v>
      </c>
      <c r="J581" s="77">
        <f>'070804'!J66</f>
        <v>0</v>
      </c>
      <c r="K581" s="77">
        <f t="shared" si="181"/>
        <v>0</v>
      </c>
      <c r="L581" s="77">
        <f>'070804'!L66</f>
        <v>0</v>
      </c>
      <c r="M581" s="77">
        <f>'070804'!M66</f>
        <v>0</v>
      </c>
      <c r="N581" s="77">
        <f>'070804'!N66</f>
        <v>0</v>
      </c>
      <c r="O581" s="77">
        <f>'070804'!O66</f>
        <v>0</v>
      </c>
      <c r="P581" s="77">
        <f>'070804'!P66</f>
        <v>0</v>
      </c>
      <c r="Q581" s="77">
        <f>'070804'!Q66</f>
        <v>0</v>
      </c>
    </row>
    <row r="582" spans="2:17" ht="45" hidden="1">
      <c r="B582" s="64">
        <v>3230</v>
      </c>
      <c r="C582" s="68" t="s">
        <v>59</v>
      </c>
      <c r="D582" s="77"/>
      <c r="E582" s="77"/>
      <c r="F582" s="83">
        <f t="shared" si="183"/>
        <v>0</v>
      </c>
      <c r="G582" s="77"/>
      <c r="H582" s="77"/>
      <c r="I582" s="77">
        <f>'070804'!I67</f>
        <v>0</v>
      </c>
      <c r="J582" s="77">
        <f>'070804'!J67</f>
        <v>0</v>
      </c>
      <c r="K582" s="77">
        <f t="shared" si="181"/>
        <v>0</v>
      </c>
      <c r="L582" s="77">
        <f>'070804'!L67</f>
        <v>0</v>
      </c>
      <c r="M582" s="77">
        <f>'070804'!M67</f>
        <v>0</v>
      </c>
      <c r="N582" s="77">
        <f>'070804'!N67</f>
        <v>0</v>
      </c>
      <c r="O582" s="77">
        <f>'070804'!O67</f>
        <v>0</v>
      </c>
      <c r="P582" s="77">
        <f>'070804'!P67</f>
        <v>0</v>
      </c>
      <c r="Q582" s="77">
        <f>'070804'!Q67</f>
        <v>0</v>
      </c>
    </row>
    <row r="583" spans="2:17" ht="19.5">
      <c r="B583" s="64">
        <v>3240</v>
      </c>
      <c r="C583" s="68" t="s">
        <v>60</v>
      </c>
      <c r="D583" s="77"/>
      <c r="E583" s="77"/>
      <c r="F583" s="83">
        <f t="shared" si="183"/>
        <v>0</v>
      </c>
      <c r="G583" s="77"/>
      <c r="H583" s="77"/>
      <c r="I583" s="77">
        <f>'070804'!I68</f>
        <v>0</v>
      </c>
      <c r="J583" s="77">
        <f>'070804'!J68</f>
        <v>0</v>
      </c>
      <c r="K583" s="77">
        <f t="shared" si="181"/>
        <v>0</v>
      </c>
      <c r="L583" s="77">
        <f>'070804'!L68</f>
        <v>0</v>
      </c>
      <c r="M583" s="77">
        <f>'070804'!M68</f>
        <v>0</v>
      </c>
      <c r="N583" s="77">
        <f>'070804'!N68</f>
        <v>0</v>
      </c>
      <c r="O583" s="77">
        <f>'070804'!O68</f>
        <v>0</v>
      </c>
      <c r="P583" s="77">
        <f>'070804'!P68</f>
        <v>0</v>
      </c>
      <c r="Q583" s="77">
        <f>'070804'!Q68</f>
        <v>0</v>
      </c>
    </row>
    <row r="584" spans="2:17" s="71" customFormat="1" ht="15.75">
      <c r="B584" s="74" t="s">
        <v>104</v>
      </c>
      <c r="C584" s="75" t="s">
        <v>105</v>
      </c>
      <c r="D584" s="82"/>
      <c r="E584" s="82"/>
      <c r="F584" s="82"/>
      <c r="G584" s="82"/>
      <c r="H584" s="82"/>
      <c r="I584" s="82">
        <f>'070806'!I12</f>
        <v>774.608</v>
      </c>
      <c r="J584" s="82">
        <f>'070806'!J12</f>
        <v>0</v>
      </c>
      <c r="K584" s="82"/>
      <c r="L584" s="82">
        <f>'070806'!L12</f>
        <v>862.966</v>
      </c>
      <c r="M584" s="82">
        <f>'070806'!M12</f>
        <v>0</v>
      </c>
      <c r="N584" s="82">
        <f>'070806'!N12</f>
        <v>862.966</v>
      </c>
      <c r="O584" s="82">
        <f>'070806'!O12</f>
        <v>936.41</v>
      </c>
      <c r="P584" s="82">
        <f>'070806'!P12</f>
        <v>0</v>
      </c>
      <c r="Q584" s="82">
        <f>'070806'!Q12</f>
        <v>936.41</v>
      </c>
    </row>
    <row r="585" spans="2:17" ht="19.5">
      <c r="B585" s="67"/>
      <c r="C585" s="66" t="s">
        <v>5</v>
      </c>
      <c r="D585" s="83">
        <f>D586+D621</f>
        <v>0</v>
      </c>
      <c r="E585" s="83">
        <f>E586+E621</f>
        <v>598.838</v>
      </c>
      <c r="F585" s="83">
        <f aca="true" t="shared" si="185" ref="F585:F616">D585+E585</f>
        <v>598.838</v>
      </c>
      <c r="G585" s="83">
        <f aca="true" t="shared" si="186" ref="G585:O585">G586+G621</f>
        <v>774.608</v>
      </c>
      <c r="H585" s="83">
        <f t="shared" si="186"/>
        <v>0</v>
      </c>
      <c r="I585" s="83">
        <f t="shared" si="186"/>
        <v>774.608</v>
      </c>
      <c r="J585" s="83">
        <f t="shared" si="186"/>
        <v>0</v>
      </c>
      <c r="K585" s="83">
        <f t="shared" si="186"/>
        <v>774.608</v>
      </c>
      <c r="L585" s="83">
        <f t="shared" si="186"/>
        <v>862.966</v>
      </c>
      <c r="M585" s="83">
        <f t="shared" si="186"/>
        <v>0</v>
      </c>
      <c r="N585" s="83">
        <f t="shared" si="186"/>
        <v>862.966</v>
      </c>
      <c r="O585" s="83">
        <f t="shared" si="186"/>
        <v>936.41</v>
      </c>
      <c r="P585" s="83">
        <f>P586+P621</f>
        <v>0</v>
      </c>
      <c r="Q585" s="83">
        <f>Q586+Q621</f>
        <v>936.41</v>
      </c>
    </row>
    <row r="586" spans="2:17" ht="19.5">
      <c r="B586" s="67">
        <v>2000</v>
      </c>
      <c r="C586" s="65" t="s">
        <v>6</v>
      </c>
      <c r="D586" s="80">
        <f>D587+D592+D608+D611+D615+D619+D620</f>
        <v>0</v>
      </c>
      <c r="E586" s="80">
        <f>E587+E592+E608+E611+E615+E619+E620</f>
        <v>598.838</v>
      </c>
      <c r="F586" s="83">
        <f t="shared" si="185"/>
        <v>598.838</v>
      </c>
      <c r="G586" s="80">
        <f>G587+G592+G608+G611+G615+G619+G620</f>
        <v>774.608</v>
      </c>
      <c r="H586" s="80">
        <f>H587+H590</f>
        <v>0</v>
      </c>
      <c r="I586" s="77">
        <f>'070806'!I14</f>
        <v>774.608</v>
      </c>
      <c r="J586" s="77">
        <f>'070806'!J14</f>
        <v>0</v>
      </c>
      <c r="K586" s="77">
        <f>J586+G586</f>
        <v>774.608</v>
      </c>
      <c r="L586" s="77">
        <f>'070806'!L14</f>
        <v>862.966</v>
      </c>
      <c r="M586" s="77">
        <f>'070806'!M14</f>
        <v>0</v>
      </c>
      <c r="N586" s="77">
        <f>'070806'!N14</f>
        <v>862.966</v>
      </c>
      <c r="O586" s="77">
        <f>'070806'!O14</f>
        <v>936.41</v>
      </c>
      <c r="P586" s="77">
        <f>'070806'!P14</f>
        <v>0</v>
      </c>
      <c r="Q586" s="77">
        <f>'070806'!Q14</f>
        <v>936.41</v>
      </c>
    </row>
    <row r="587" spans="2:17" ht="30">
      <c r="B587" s="67">
        <v>2100</v>
      </c>
      <c r="C587" s="65" t="s">
        <v>7</v>
      </c>
      <c r="D587" s="80">
        <f>D588+D591</f>
        <v>0</v>
      </c>
      <c r="E587" s="80">
        <f>E588+E591</f>
        <v>594.684</v>
      </c>
      <c r="F587" s="83">
        <f t="shared" si="185"/>
        <v>594.684</v>
      </c>
      <c r="G587" s="80">
        <f>G588+G591</f>
        <v>769.471</v>
      </c>
      <c r="H587" s="77"/>
      <c r="I587" s="77">
        <f>'070806'!I15</f>
        <v>769.471</v>
      </c>
      <c r="J587" s="77">
        <f>'070806'!J15</f>
        <v>0</v>
      </c>
      <c r="K587" s="77">
        <f aca="true" t="shared" si="187" ref="K587:K640">J587+G587</f>
        <v>769.471</v>
      </c>
      <c r="L587" s="77">
        <f>'070806'!L15</f>
        <v>857.547</v>
      </c>
      <c r="M587" s="77">
        <f>'070806'!M15</f>
        <v>0</v>
      </c>
      <c r="N587" s="77">
        <f>'070806'!N15</f>
        <v>857.547</v>
      </c>
      <c r="O587" s="77">
        <f>'070806'!O15</f>
        <v>930.709</v>
      </c>
      <c r="P587" s="77">
        <f>'070806'!P15</f>
        <v>0</v>
      </c>
      <c r="Q587" s="77">
        <f>'070806'!Q15</f>
        <v>930.709</v>
      </c>
    </row>
    <row r="588" spans="2:17" ht="19.5">
      <c r="B588" s="64">
        <v>2110</v>
      </c>
      <c r="C588" s="68" t="s">
        <v>8</v>
      </c>
      <c r="D588" s="77">
        <f>D589+D590</f>
        <v>0</v>
      </c>
      <c r="E588" s="77">
        <f>E589+E590</f>
        <v>487.446</v>
      </c>
      <c r="F588" s="83">
        <f t="shared" si="185"/>
        <v>487.446</v>
      </c>
      <c r="G588" s="77">
        <f>G589+G590</f>
        <v>630.714</v>
      </c>
      <c r="H588" s="77"/>
      <c r="I588" s="77">
        <f>'070806'!I16</f>
        <v>630.714</v>
      </c>
      <c r="J588" s="77">
        <f>'070806'!J16</f>
        <v>0</v>
      </c>
      <c r="K588" s="77">
        <f t="shared" si="187"/>
        <v>630.714</v>
      </c>
      <c r="L588" s="77">
        <f>'070806'!L16</f>
        <v>702.907</v>
      </c>
      <c r="M588" s="77">
        <f>'070806'!M16</f>
        <v>0</v>
      </c>
      <c r="N588" s="77">
        <f>'070806'!N16</f>
        <v>702.907</v>
      </c>
      <c r="O588" s="77">
        <f>'070806'!O16</f>
        <v>762.876</v>
      </c>
      <c r="P588" s="77">
        <f>'070806'!P16</f>
        <v>0</v>
      </c>
      <c r="Q588" s="77">
        <f>'070806'!Q16</f>
        <v>762.876</v>
      </c>
    </row>
    <row r="589" spans="2:17" ht="19.5">
      <c r="B589" s="64">
        <v>2111</v>
      </c>
      <c r="C589" s="68" t="s">
        <v>9</v>
      </c>
      <c r="D589" s="77"/>
      <c r="E589" s="77">
        <f>'070806'!F17</f>
        <v>487.446</v>
      </c>
      <c r="F589" s="83">
        <f t="shared" si="185"/>
        <v>487.446</v>
      </c>
      <c r="G589" s="77">
        <f>H589+I589</f>
        <v>630.714</v>
      </c>
      <c r="H589" s="77"/>
      <c r="I589" s="77">
        <f>'070806'!I17</f>
        <v>630.714</v>
      </c>
      <c r="J589" s="77">
        <f>'070806'!J17</f>
        <v>0</v>
      </c>
      <c r="K589" s="77">
        <f t="shared" si="187"/>
        <v>630.714</v>
      </c>
      <c r="L589" s="77">
        <f>'070806'!L17</f>
        <v>702.907</v>
      </c>
      <c r="M589" s="77">
        <f>'070806'!M17</f>
        <v>0</v>
      </c>
      <c r="N589" s="77">
        <f>'070806'!N17</f>
        <v>702.907</v>
      </c>
      <c r="O589" s="77">
        <f>'070806'!O17</f>
        <v>762.876</v>
      </c>
      <c r="P589" s="77">
        <f>'070806'!P17</f>
        <v>0</v>
      </c>
      <c r="Q589" s="77">
        <f>'070806'!Q17</f>
        <v>762.876</v>
      </c>
    </row>
    <row r="590" spans="2:17" ht="30">
      <c r="B590" s="64">
        <v>2112</v>
      </c>
      <c r="C590" s="68" t="s">
        <v>10</v>
      </c>
      <c r="D590" s="77"/>
      <c r="E590" s="77"/>
      <c r="F590" s="83">
        <f t="shared" si="185"/>
        <v>0</v>
      </c>
      <c r="G590" s="77">
        <f>H590+I590</f>
        <v>0</v>
      </c>
      <c r="H590" s="77"/>
      <c r="I590" s="77">
        <f>'070806'!I18</f>
        <v>0</v>
      </c>
      <c r="J590" s="77">
        <f>'070806'!J18</f>
        <v>0</v>
      </c>
      <c r="K590" s="77">
        <f t="shared" si="187"/>
        <v>0</v>
      </c>
      <c r="L590" s="77">
        <f>'070806'!L18</f>
        <v>0</v>
      </c>
      <c r="M590" s="77">
        <f>'070806'!M18</f>
        <v>0</v>
      </c>
      <c r="N590" s="77">
        <f>'070806'!N18</f>
        <v>0</v>
      </c>
      <c r="O590" s="77">
        <f>'070806'!O18</f>
        <v>0</v>
      </c>
      <c r="P590" s="77">
        <f>'070806'!P18</f>
        <v>0</v>
      </c>
      <c r="Q590" s="77">
        <f>'070806'!Q18</f>
        <v>0</v>
      </c>
    </row>
    <row r="591" spans="2:17" ht="19.5">
      <c r="B591" s="64">
        <v>2120</v>
      </c>
      <c r="C591" s="68" t="s">
        <v>11</v>
      </c>
      <c r="D591" s="77"/>
      <c r="E591" s="77">
        <f>'070806'!F19</f>
        <v>107.238</v>
      </c>
      <c r="F591" s="83">
        <f t="shared" si="185"/>
        <v>107.238</v>
      </c>
      <c r="G591" s="77">
        <f>H591+I591</f>
        <v>138.757</v>
      </c>
      <c r="H591" s="80">
        <f>H592+H593+H594+H595+H596+H597+H598+H604</f>
        <v>0</v>
      </c>
      <c r="I591" s="77">
        <f>'070806'!I19</f>
        <v>138.757</v>
      </c>
      <c r="J591" s="77">
        <f>'070806'!J19</f>
        <v>0</v>
      </c>
      <c r="K591" s="77">
        <f t="shared" si="187"/>
        <v>138.757</v>
      </c>
      <c r="L591" s="77">
        <f>'070806'!L19</f>
        <v>154.64</v>
      </c>
      <c r="M591" s="77">
        <f>'070806'!M19</f>
        <v>0</v>
      </c>
      <c r="N591" s="77">
        <f>'070806'!N19</f>
        <v>154.64</v>
      </c>
      <c r="O591" s="77">
        <f>'070806'!O19</f>
        <v>167.833</v>
      </c>
      <c r="P591" s="77">
        <f>'070806'!P19</f>
        <v>0</v>
      </c>
      <c r="Q591" s="77">
        <f>'070806'!Q19</f>
        <v>167.833</v>
      </c>
    </row>
    <row r="592" spans="2:17" ht="19.5">
      <c r="B592" s="67">
        <v>2200</v>
      </c>
      <c r="C592" s="65" t="s">
        <v>12</v>
      </c>
      <c r="D592" s="80">
        <f>D593+D594+D595+D596+D597+D598+D599+D605</f>
        <v>0</v>
      </c>
      <c r="E592" s="80">
        <f>E593+E594+E595+E596+E597+E598+E599+E605</f>
        <v>4.154</v>
      </c>
      <c r="F592" s="83">
        <f t="shared" si="185"/>
        <v>4.154</v>
      </c>
      <c r="G592" s="80">
        <f>G593+G594+G595+G596+G597+G598+G599+G605</f>
        <v>5.1370000000000005</v>
      </c>
      <c r="H592" s="77"/>
      <c r="I592" s="77">
        <f>'070806'!I20</f>
        <v>5.1370000000000005</v>
      </c>
      <c r="J592" s="77">
        <f>'070806'!J20</f>
        <v>0</v>
      </c>
      <c r="K592" s="77">
        <f t="shared" si="187"/>
        <v>5.1370000000000005</v>
      </c>
      <c r="L592" s="77">
        <f>'070806'!L20</f>
        <v>5.419</v>
      </c>
      <c r="M592" s="77">
        <f>'070806'!M20</f>
        <v>0</v>
      </c>
      <c r="N592" s="77">
        <f>'070806'!N20</f>
        <v>5.419</v>
      </c>
      <c r="O592" s="77">
        <f>'070806'!O20</f>
        <v>5.7010000000000005</v>
      </c>
      <c r="P592" s="77">
        <f>'070806'!P20</f>
        <v>0</v>
      </c>
      <c r="Q592" s="77">
        <f>'070806'!Q20</f>
        <v>5.7010000000000005</v>
      </c>
    </row>
    <row r="593" spans="2:17" ht="30">
      <c r="B593" s="64">
        <v>2210</v>
      </c>
      <c r="C593" s="68" t="s">
        <v>13</v>
      </c>
      <c r="D593" s="77"/>
      <c r="E593" s="77">
        <f>'070806'!F21</f>
        <v>0.66</v>
      </c>
      <c r="F593" s="83">
        <f t="shared" si="185"/>
        <v>0.66</v>
      </c>
      <c r="G593" s="77">
        <f>H593+I593</f>
        <v>0.713</v>
      </c>
      <c r="H593" s="77"/>
      <c r="I593" s="77">
        <f>'070806'!I21</f>
        <v>0.713</v>
      </c>
      <c r="J593" s="77">
        <f>'070806'!J21</f>
        <v>0</v>
      </c>
      <c r="K593" s="77">
        <f t="shared" si="187"/>
        <v>0.713</v>
      </c>
      <c r="L593" s="77">
        <f>'070806'!L21</f>
        <v>0.752</v>
      </c>
      <c r="M593" s="77">
        <f>'070806'!M21</f>
        <v>0</v>
      </c>
      <c r="N593" s="77">
        <f>'070806'!N21</f>
        <v>0.752</v>
      </c>
      <c r="O593" s="77">
        <f>'070806'!O21</f>
        <v>0.791</v>
      </c>
      <c r="P593" s="77">
        <f>'070806'!P21</f>
        <v>0</v>
      </c>
      <c r="Q593" s="77">
        <f>'070806'!Q21</f>
        <v>0.791</v>
      </c>
    </row>
    <row r="594" spans="2:17" ht="30">
      <c r="B594" s="64">
        <v>2220</v>
      </c>
      <c r="C594" s="68" t="s">
        <v>14</v>
      </c>
      <c r="D594" s="77"/>
      <c r="E594" s="77"/>
      <c r="F594" s="83">
        <f t="shared" si="185"/>
        <v>0</v>
      </c>
      <c r="G594" s="77">
        <f aca="true" t="shared" si="188" ref="G594:G607">H594+I594</f>
        <v>0</v>
      </c>
      <c r="H594" s="77"/>
      <c r="I594" s="77">
        <f>'070806'!I22</f>
        <v>0</v>
      </c>
      <c r="J594" s="77">
        <f>'070806'!J22</f>
        <v>0</v>
      </c>
      <c r="K594" s="77">
        <f t="shared" si="187"/>
        <v>0</v>
      </c>
      <c r="L594" s="77">
        <f>'070806'!L22</f>
        <v>0</v>
      </c>
      <c r="M594" s="77">
        <f>'070806'!M22</f>
        <v>0</v>
      </c>
      <c r="N594" s="77">
        <f>'070806'!N22</f>
        <v>0</v>
      </c>
      <c r="O594" s="77">
        <f>'070806'!O22</f>
        <v>0</v>
      </c>
      <c r="P594" s="77">
        <f>'070806'!P22</f>
        <v>0</v>
      </c>
      <c r="Q594" s="77">
        <f>'070806'!Q22</f>
        <v>0</v>
      </c>
    </row>
    <row r="595" spans="2:17" ht="19.5">
      <c r="B595" s="64">
        <v>2230</v>
      </c>
      <c r="C595" s="68" t="s">
        <v>15</v>
      </c>
      <c r="D595" s="77"/>
      <c r="E595" s="77"/>
      <c r="F595" s="83">
        <f t="shared" si="185"/>
        <v>0</v>
      </c>
      <c r="G595" s="77">
        <f t="shared" si="188"/>
        <v>0</v>
      </c>
      <c r="H595" s="77"/>
      <c r="I595" s="77">
        <f>'070806'!I23</f>
        <v>0</v>
      </c>
      <c r="J595" s="77">
        <f>'070806'!J23</f>
        <v>0</v>
      </c>
      <c r="K595" s="77">
        <f t="shared" si="187"/>
        <v>0</v>
      </c>
      <c r="L595" s="77">
        <f>'070806'!L23</f>
        <v>0</v>
      </c>
      <c r="M595" s="77">
        <f>'070806'!M23</f>
        <v>0</v>
      </c>
      <c r="N595" s="77">
        <f>'070806'!N23</f>
        <v>0</v>
      </c>
      <c r="O595" s="77">
        <f>'070806'!O23</f>
        <v>0</v>
      </c>
      <c r="P595" s="77">
        <f>'070806'!P23</f>
        <v>0</v>
      </c>
      <c r="Q595" s="77">
        <f>'070806'!Q23</f>
        <v>0</v>
      </c>
    </row>
    <row r="596" spans="2:17" ht="19.5">
      <c r="B596" s="64">
        <v>2240</v>
      </c>
      <c r="C596" s="68" t="s">
        <v>16</v>
      </c>
      <c r="D596" s="77"/>
      <c r="E596" s="77">
        <f>'070806'!F24</f>
        <v>3.494</v>
      </c>
      <c r="F596" s="83">
        <f t="shared" si="185"/>
        <v>3.494</v>
      </c>
      <c r="G596" s="77">
        <f>H596+I596</f>
        <v>4.424</v>
      </c>
      <c r="H596" s="77"/>
      <c r="I596" s="77">
        <f>'070806'!I24</f>
        <v>4.424</v>
      </c>
      <c r="J596" s="77">
        <f>'070806'!J24</f>
        <v>0</v>
      </c>
      <c r="K596" s="77">
        <f t="shared" si="187"/>
        <v>4.424</v>
      </c>
      <c r="L596" s="77">
        <f>'070806'!L24</f>
        <v>4.667</v>
      </c>
      <c r="M596" s="77">
        <f>'070806'!M24</f>
        <v>0</v>
      </c>
      <c r="N596" s="77">
        <f>'070806'!N24</f>
        <v>4.667</v>
      </c>
      <c r="O596" s="77">
        <f>'070806'!O24</f>
        <v>4.91</v>
      </c>
      <c r="P596" s="77">
        <f>'070806'!P24</f>
        <v>0</v>
      </c>
      <c r="Q596" s="77">
        <f>'070806'!Q24</f>
        <v>4.91</v>
      </c>
    </row>
    <row r="597" spans="2:17" ht="19.5">
      <c r="B597" s="64">
        <v>2250</v>
      </c>
      <c r="C597" s="68" t="s">
        <v>17</v>
      </c>
      <c r="D597" s="77"/>
      <c r="E597" s="77"/>
      <c r="F597" s="83">
        <f t="shared" si="185"/>
        <v>0</v>
      </c>
      <c r="G597" s="77">
        <f t="shared" si="188"/>
        <v>0</v>
      </c>
      <c r="H597" s="77"/>
      <c r="I597" s="77">
        <f>'070806'!I25</f>
        <v>0</v>
      </c>
      <c r="J597" s="77">
        <f>'070806'!J25</f>
        <v>0</v>
      </c>
      <c r="K597" s="77">
        <f t="shared" si="187"/>
        <v>0</v>
      </c>
      <c r="L597" s="77">
        <f>'070806'!L25</f>
        <v>0</v>
      </c>
      <c r="M597" s="77">
        <f>'070806'!M25</f>
        <v>0</v>
      </c>
      <c r="N597" s="77">
        <f>'070806'!N25</f>
        <v>0</v>
      </c>
      <c r="O597" s="77">
        <f>'070806'!O25</f>
        <v>0</v>
      </c>
      <c r="P597" s="77">
        <f>'070806'!P25</f>
        <v>0</v>
      </c>
      <c r="Q597" s="77">
        <f>'070806'!Q25</f>
        <v>0</v>
      </c>
    </row>
    <row r="598" spans="2:17" ht="30">
      <c r="B598" s="64">
        <v>2260</v>
      </c>
      <c r="C598" s="68" t="s">
        <v>18</v>
      </c>
      <c r="D598" s="77"/>
      <c r="E598" s="77"/>
      <c r="F598" s="83">
        <f t="shared" si="185"/>
        <v>0</v>
      </c>
      <c r="G598" s="77">
        <f t="shared" si="188"/>
        <v>0</v>
      </c>
      <c r="H598" s="80">
        <f>H599+H600+H601+H602+H603</f>
        <v>0</v>
      </c>
      <c r="I598" s="77">
        <f>'070806'!I26</f>
        <v>0</v>
      </c>
      <c r="J598" s="77">
        <f>'070806'!J26</f>
        <v>0</v>
      </c>
      <c r="K598" s="77">
        <f t="shared" si="187"/>
        <v>0</v>
      </c>
      <c r="L598" s="77">
        <f>'070806'!L26</f>
        <v>0</v>
      </c>
      <c r="M598" s="77">
        <f>'070806'!M26</f>
        <v>0</v>
      </c>
      <c r="N598" s="77">
        <f>'070806'!N26</f>
        <v>0</v>
      </c>
      <c r="O598" s="77">
        <f>'070806'!O26</f>
        <v>0</v>
      </c>
      <c r="P598" s="77">
        <f>'070806'!P26</f>
        <v>0</v>
      </c>
      <c r="Q598" s="77">
        <f>'070806'!Q26</f>
        <v>0</v>
      </c>
    </row>
    <row r="599" spans="2:17" ht="30">
      <c r="B599" s="64">
        <v>2270</v>
      </c>
      <c r="C599" s="68" t="s">
        <v>19</v>
      </c>
      <c r="D599" s="77">
        <f>D600+D601+D602+D603+D604</f>
        <v>0</v>
      </c>
      <c r="E599" s="77">
        <f>E600+E601+E602+E603+E604</f>
        <v>0</v>
      </c>
      <c r="F599" s="83">
        <f t="shared" si="185"/>
        <v>0</v>
      </c>
      <c r="G599" s="80">
        <f>G600+G601+G602+G603+G604</f>
        <v>0</v>
      </c>
      <c r="H599" s="77"/>
      <c r="I599" s="77">
        <f>'070806'!I27</f>
        <v>0</v>
      </c>
      <c r="J599" s="77">
        <f>'070806'!J27</f>
        <v>0</v>
      </c>
      <c r="K599" s="77">
        <f t="shared" si="187"/>
        <v>0</v>
      </c>
      <c r="L599" s="77">
        <f>'070806'!L27</f>
        <v>0</v>
      </c>
      <c r="M599" s="77">
        <f>'070806'!M27</f>
        <v>0</v>
      </c>
      <c r="N599" s="77">
        <f>'070806'!N27</f>
        <v>0</v>
      </c>
      <c r="O599" s="77">
        <f>'070806'!O27</f>
        <v>0</v>
      </c>
      <c r="P599" s="77">
        <f>'070806'!P27</f>
        <v>0</v>
      </c>
      <c r="Q599" s="77">
        <f>'070806'!Q27</f>
        <v>0</v>
      </c>
    </row>
    <row r="600" spans="2:17" ht="19.5" hidden="1">
      <c r="B600" s="64">
        <v>2271</v>
      </c>
      <c r="C600" s="68" t="s">
        <v>20</v>
      </c>
      <c r="D600" s="77"/>
      <c r="E600" s="77"/>
      <c r="F600" s="83">
        <f t="shared" si="185"/>
        <v>0</v>
      </c>
      <c r="G600" s="77">
        <f t="shared" si="188"/>
        <v>0</v>
      </c>
      <c r="H600" s="77"/>
      <c r="I600" s="77">
        <f>'070806'!I28</f>
        <v>0</v>
      </c>
      <c r="J600" s="77">
        <f>'070806'!J28</f>
        <v>0</v>
      </c>
      <c r="K600" s="77">
        <f t="shared" si="187"/>
        <v>0</v>
      </c>
      <c r="L600" s="77">
        <f>'070806'!L28</f>
        <v>0</v>
      </c>
      <c r="M600" s="77">
        <f>'070806'!M28</f>
        <v>0</v>
      </c>
      <c r="N600" s="77">
        <f>'070806'!N28</f>
        <v>0</v>
      </c>
      <c r="O600" s="77">
        <f>'070806'!O28</f>
        <v>0</v>
      </c>
      <c r="P600" s="77">
        <f>'070806'!P28</f>
        <v>0</v>
      </c>
      <c r="Q600" s="77">
        <f>'070806'!Q28</f>
        <v>0</v>
      </c>
    </row>
    <row r="601" spans="2:17" ht="30" hidden="1">
      <c r="B601" s="64">
        <v>2272</v>
      </c>
      <c r="C601" s="68" t="s">
        <v>21</v>
      </c>
      <c r="D601" s="77"/>
      <c r="E601" s="77"/>
      <c r="F601" s="83">
        <f t="shared" si="185"/>
        <v>0</v>
      </c>
      <c r="G601" s="77">
        <f t="shared" si="188"/>
        <v>0</v>
      </c>
      <c r="H601" s="77"/>
      <c r="I601" s="77">
        <f>'070806'!I29</f>
        <v>0</v>
      </c>
      <c r="J601" s="77">
        <f>'070806'!J29</f>
        <v>0</v>
      </c>
      <c r="K601" s="77">
        <f t="shared" si="187"/>
        <v>0</v>
      </c>
      <c r="L601" s="77">
        <f>'070806'!L29</f>
        <v>0</v>
      </c>
      <c r="M601" s="77">
        <f>'070806'!M29</f>
        <v>0</v>
      </c>
      <c r="N601" s="77">
        <f>'070806'!N29</f>
        <v>0</v>
      </c>
      <c r="O601" s="77">
        <f>'070806'!O29</f>
        <v>0</v>
      </c>
      <c r="P601" s="77">
        <f>'070806'!P29</f>
        <v>0</v>
      </c>
      <c r="Q601" s="77">
        <f>'070806'!Q29</f>
        <v>0</v>
      </c>
    </row>
    <row r="602" spans="2:17" ht="19.5" hidden="1">
      <c r="B602" s="64">
        <v>2273</v>
      </c>
      <c r="C602" s="68" t="s">
        <v>22</v>
      </c>
      <c r="D602" s="77"/>
      <c r="E602" s="77"/>
      <c r="F602" s="83">
        <f t="shared" si="185"/>
        <v>0</v>
      </c>
      <c r="G602" s="77">
        <f t="shared" si="188"/>
        <v>0</v>
      </c>
      <c r="H602" s="77"/>
      <c r="I602" s="77">
        <f>'070806'!I30</f>
        <v>0</v>
      </c>
      <c r="J602" s="77">
        <f>'070806'!J30</f>
        <v>0</v>
      </c>
      <c r="K602" s="77">
        <f t="shared" si="187"/>
        <v>0</v>
      </c>
      <c r="L602" s="77">
        <f>'070806'!L30</f>
        <v>0</v>
      </c>
      <c r="M602" s="77">
        <f>'070806'!M30</f>
        <v>0</v>
      </c>
      <c r="N602" s="77">
        <f>'070806'!N30</f>
        <v>0</v>
      </c>
      <c r="O602" s="77">
        <f>'070806'!O30</f>
        <v>0</v>
      </c>
      <c r="P602" s="77">
        <f>'070806'!P30</f>
        <v>0</v>
      </c>
      <c r="Q602" s="77">
        <f>'070806'!Q30</f>
        <v>0</v>
      </c>
    </row>
    <row r="603" spans="2:17" ht="19.5" hidden="1">
      <c r="B603" s="64">
        <v>2274</v>
      </c>
      <c r="C603" s="68" t="s">
        <v>23</v>
      </c>
      <c r="D603" s="77"/>
      <c r="E603" s="77"/>
      <c r="F603" s="83">
        <f t="shared" si="185"/>
        <v>0</v>
      </c>
      <c r="G603" s="77">
        <f t="shared" si="188"/>
        <v>0</v>
      </c>
      <c r="H603" s="77"/>
      <c r="I603" s="77">
        <f>'070806'!I31</f>
        <v>0</v>
      </c>
      <c r="J603" s="77">
        <f>'070806'!J31</f>
        <v>0</v>
      </c>
      <c r="K603" s="77">
        <f t="shared" si="187"/>
        <v>0</v>
      </c>
      <c r="L603" s="77">
        <f>'070806'!L31</f>
        <v>0</v>
      </c>
      <c r="M603" s="77">
        <f>'070806'!M31</f>
        <v>0</v>
      </c>
      <c r="N603" s="77">
        <f>'070806'!N31</f>
        <v>0</v>
      </c>
      <c r="O603" s="77">
        <f>'070806'!O31</f>
        <v>0</v>
      </c>
      <c r="P603" s="77">
        <f>'070806'!P31</f>
        <v>0</v>
      </c>
      <c r="Q603" s="77">
        <f>'070806'!Q31</f>
        <v>0</v>
      </c>
    </row>
    <row r="604" spans="2:17" ht="19.5" hidden="1">
      <c r="B604" s="64">
        <v>2275</v>
      </c>
      <c r="C604" s="68" t="s">
        <v>24</v>
      </c>
      <c r="D604" s="77"/>
      <c r="E604" s="77"/>
      <c r="F604" s="83">
        <f t="shared" si="185"/>
        <v>0</v>
      </c>
      <c r="G604" s="77">
        <f t="shared" si="188"/>
        <v>0</v>
      </c>
      <c r="H604" s="77">
        <f>H605+H606</f>
        <v>0</v>
      </c>
      <c r="I604" s="77">
        <f>'070806'!I32</f>
        <v>0</v>
      </c>
      <c r="J604" s="77">
        <f>'070806'!J32</f>
        <v>0</v>
      </c>
      <c r="K604" s="77">
        <f t="shared" si="187"/>
        <v>0</v>
      </c>
      <c r="L604" s="77">
        <f>'070806'!L32</f>
        <v>0</v>
      </c>
      <c r="M604" s="77">
        <f>'070806'!M32</f>
        <v>0</v>
      </c>
      <c r="N604" s="77">
        <f>'070806'!N32</f>
        <v>0</v>
      </c>
      <c r="O604" s="77">
        <f>'070806'!O32</f>
        <v>0</v>
      </c>
      <c r="P604" s="77">
        <f>'070806'!P32</f>
        <v>0</v>
      </c>
      <c r="Q604" s="77">
        <f>'070806'!Q32</f>
        <v>0</v>
      </c>
    </row>
    <row r="605" spans="2:17" ht="30" hidden="1">
      <c r="B605" s="64">
        <v>2280</v>
      </c>
      <c r="C605" s="68" t="s">
        <v>25</v>
      </c>
      <c r="D605" s="77">
        <f>D606+D607</f>
        <v>0</v>
      </c>
      <c r="E605" s="77">
        <f>E606+E607</f>
        <v>0</v>
      </c>
      <c r="F605" s="83">
        <f t="shared" si="185"/>
        <v>0</v>
      </c>
      <c r="G605" s="77">
        <f>G606+G607</f>
        <v>0</v>
      </c>
      <c r="H605" s="77"/>
      <c r="I605" s="77">
        <f>'070806'!I33</f>
        <v>0</v>
      </c>
      <c r="J605" s="77">
        <f>'070806'!J33</f>
        <v>0</v>
      </c>
      <c r="K605" s="77">
        <f t="shared" si="187"/>
        <v>0</v>
      </c>
      <c r="L605" s="77">
        <f>'070806'!L33</f>
        <v>0</v>
      </c>
      <c r="M605" s="77">
        <f>'070806'!M33</f>
        <v>0</v>
      </c>
      <c r="N605" s="77">
        <f>'070806'!N33</f>
        <v>0</v>
      </c>
      <c r="O605" s="77">
        <f>'070806'!O33</f>
        <v>0</v>
      </c>
      <c r="P605" s="77">
        <f>'070806'!P33</f>
        <v>0</v>
      </c>
      <c r="Q605" s="77">
        <f>'070806'!Q33</f>
        <v>0</v>
      </c>
    </row>
    <row r="606" spans="2:17" ht="45" hidden="1">
      <c r="B606" s="64">
        <v>2281</v>
      </c>
      <c r="C606" s="68" t="s">
        <v>26</v>
      </c>
      <c r="D606" s="77"/>
      <c r="E606" s="77"/>
      <c r="F606" s="83">
        <f t="shared" si="185"/>
        <v>0</v>
      </c>
      <c r="G606" s="77">
        <f t="shared" si="188"/>
        <v>0</v>
      </c>
      <c r="H606" s="77"/>
      <c r="I606" s="77">
        <f>'070806'!I34</f>
        <v>0</v>
      </c>
      <c r="J606" s="77">
        <f>'070806'!J34</f>
        <v>0</v>
      </c>
      <c r="K606" s="77">
        <f t="shared" si="187"/>
        <v>0</v>
      </c>
      <c r="L606" s="77">
        <f>'070806'!L34</f>
        <v>0</v>
      </c>
      <c r="M606" s="77">
        <f>'070806'!M34</f>
        <v>0</v>
      </c>
      <c r="N606" s="77">
        <f>'070806'!N34</f>
        <v>0</v>
      </c>
      <c r="O606" s="77">
        <f>'070806'!O34</f>
        <v>0</v>
      </c>
      <c r="P606" s="77">
        <f>'070806'!P34</f>
        <v>0</v>
      </c>
      <c r="Q606" s="77">
        <f>'070806'!Q34</f>
        <v>0</v>
      </c>
    </row>
    <row r="607" spans="2:17" ht="45" hidden="1">
      <c r="B607" s="64">
        <v>2282</v>
      </c>
      <c r="C607" s="68" t="s">
        <v>27</v>
      </c>
      <c r="D607" s="77"/>
      <c r="E607" s="77">
        <f>'070806'!F35</f>
        <v>0</v>
      </c>
      <c r="F607" s="83">
        <f t="shared" si="185"/>
        <v>0</v>
      </c>
      <c r="G607" s="77">
        <f t="shared" si="188"/>
        <v>0</v>
      </c>
      <c r="H607" s="80">
        <f>H608+H609</f>
        <v>0</v>
      </c>
      <c r="I607" s="77">
        <f>'070806'!I35</f>
        <v>0</v>
      </c>
      <c r="J607" s="77">
        <f>'070806'!J35</f>
        <v>0</v>
      </c>
      <c r="K607" s="77">
        <f t="shared" si="187"/>
        <v>0</v>
      </c>
      <c r="L607" s="77">
        <f>'070806'!L35</f>
        <v>0</v>
      </c>
      <c r="M607" s="77">
        <f>'070806'!M35</f>
        <v>0</v>
      </c>
      <c r="N607" s="77">
        <f>'070806'!N35</f>
        <v>0</v>
      </c>
      <c r="O607" s="77">
        <f>'070806'!O35</f>
        <v>0</v>
      </c>
      <c r="P607" s="77">
        <f>'070806'!P35</f>
        <v>0</v>
      </c>
      <c r="Q607" s="77">
        <f>'070806'!Q35</f>
        <v>0</v>
      </c>
    </row>
    <row r="608" spans="2:17" ht="30">
      <c r="B608" s="67">
        <v>2400</v>
      </c>
      <c r="C608" s="65" t="s">
        <v>28</v>
      </c>
      <c r="D608" s="80">
        <f>D609+D610</f>
        <v>0</v>
      </c>
      <c r="E608" s="80">
        <f>E609+E610</f>
        <v>0</v>
      </c>
      <c r="F608" s="83">
        <f t="shared" si="185"/>
        <v>0</v>
      </c>
      <c r="G608" s="80">
        <f>G609+G610</f>
        <v>0</v>
      </c>
      <c r="H608" s="77"/>
      <c r="I608" s="77">
        <f>'070806'!I36</f>
        <v>0</v>
      </c>
      <c r="J608" s="77">
        <f>'070806'!J36</f>
        <v>0</v>
      </c>
      <c r="K608" s="77">
        <f t="shared" si="187"/>
        <v>0</v>
      </c>
      <c r="L608" s="77">
        <f>'070806'!L36</f>
        <v>0</v>
      </c>
      <c r="M608" s="77">
        <f>'070806'!M36</f>
        <v>0</v>
      </c>
      <c r="N608" s="77">
        <f>'070806'!N36</f>
        <v>0</v>
      </c>
      <c r="O608" s="77">
        <f>'070806'!O36</f>
        <v>0</v>
      </c>
      <c r="P608" s="77">
        <f>'070806'!P36</f>
        <v>0</v>
      </c>
      <c r="Q608" s="77">
        <f>'070806'!Q36</f>
        <v>0</v>
      </c>
    </row>
    <row r="609" spans="2:17" ht="30">
      <c r="B609" s="64">
        <v>2410</v>
      </c>
      <c r="C609" s="68" t="s">
        <v>29</v>
      </c>
      <c r="D609" s="77"/>
      <c r="E609" s="77"/>
      <c r="F609" s="83">
        <f t="shared" si="185"/>
        <v>0</v>
      </c>
      <c r="G609" s="77"/>
      <c r="H609" s="77"/>
      <c r="I609" s="77">
        <f>'070806'!I37</f>
        <v>0</v>
      </c>
      <c r="J609" s="77">
        <f>'070806'!J37</f>
        <v>0</v>
      </c>
      <c r="K609" s="77">
        <f t="shared" si="187"/>
        <v>0</v>
      </c>
      <c r="L609" s="77">
        <f>'070806'!L37</f>
        <v>0</v>
      </c>
      <c r="M609" s="77">
        <f>'070806'!M37</f>
        <v>0</v>
      </c>
      <c r="N609" s="77">
        <f>'070806'!N37</f>
        <v>0</v>
      </c>
      <c r="O609" s="77">
        <f>'070806'!O37</f>
        <v>0</v>
      </c>
      <c r="P609" s="77">
        <f>'070806'!P37</f>
        <v>0</v>
      </c>
      <c r="Q609" s="77">
        <f>'070806'!Q37</f>
        <v>0</v>
      </c>
    </row>
    <row r="610" spans="2:17" ht="30">
      <c r="B610" s="64">
        <v>2420</v>
      </c>
      <c r="C610" s="68" t="s">
        <v>30</v>
      </c>
      <c r="D610" s="77"/>
      <c r="E610" s="77"/>
      <c r="F610" s="83">
        <f t="shared" si="185"/>
        <v>0</v>
      </c>
      <c r="G610" s="77"/>
      <c r="H610" s="80">
        <f>H611+H612+H613</f>
        <v>0</v>
      </c>
      <c r="I610" s="77">
        <f>'070806'!I38</f>
        <v>0</v>
      </c>
      <c r="J610" s="77">
        <f>'070806'!J38</f>
        <v>0</v>
      </c>
      <c r="K610" s="77">
        <f t="shared" si="187"/>
        <v>0</v>
      </c>
      <c r="L610" s="77">
        <f>'070806'!L38</f>
        <v>0</v>
      </c>
      <c r="M610" s="77">
        <f>'070806'!M38</f>
        <v>0</v>
      </c>
      <c r="N610" s="77">
        <f>'070806'!N38</f>
        <v>0</v>
      </c>
      <c r="O610" s="77">
        <f>'070806'!O38</f>
        <v>0</v>
      </c>
      <c r="P610" s="77">
        <f>'070806'!P38</f>
        <v>0</v>
      </c>
      <c r="Q610" s="77">
        <f>'070806'!Q38</f>
        <v>0</v>
      </c>
    </row>
    <row r="611" spans="2:17" ht="19.5">
      <c r="B611" s="67">
        <v>2600</v>
      </c>
      <c r="C611" s="65" t="s">
        <v>31</v>
      </c>
      <c r="D611" s="80">
        <f>D612+D613+D614</f>
        <v>0</v>
      </c>
      <c r="E611" s="80">
        <f>E612+E613+E614</f>
        <v>0</v>
      </c>
      <c r="F611" s="83">
        <f t="shared" si="185"/>
        <v>0</v>
      </c>
      <c r="G611" s="80">
        <f>G612+G613+G614</f>
        <v>0</v>
      </c>
      <c r="H611" s="77"/>
      <c r="I611" s="77">
        <f>'070806'!I39</f>
        <v>0</v>
      </c>
      <c r="J611" s="77">
        <f>'070806'!J39</f>
        <v>0</v>
      </c>
      <c r="K611" s="77">
        <f t="shared" si="187"/>
        <v>0</v>
      </c>
      <c r="L611" s="77">
        <f>'070806'!L39</f>
        <v>0</v>
      </c>
      <c r="M611" s="77">
        <f>'070806'!M39</f>
        <v>0</v>
      </c>
      <c r="N611" s="77">
        <f>'070806'!N39</f>
        <v>0</v>
      </c>
      <c r="O611" s="77">
        <f>'070806'!O39</f>
        <v>0</v>
      </c>
      <c r="P611" s="77">
        <f>'070806'!P39</f>
        <v>0</v>
      </c>
      <c r="Q611" s="77">
        <f>'070806'!Q39</f>
        <v>0</v>
      </c>
    </row>
    <row r="612" spans="2:17" ht="45">
      <c r="B612" s="64">
        <v>2610</v>
      </c>
      <c r="C612" s="68" t="s">
        <v>32</v>
      </c>
      <c r="D612" s="77"/>
      <c r="E612" s="77"/>
      <c r="F612" s="83">
        <f t="shared" si="185"/>
        <v>0</v>
      </c>
      <c r="G612" s="77"/>
      <c r="H612" s="77"/>
      <c r="I612" s="77">
        <f>'070806'!I40</f>
        <v>0</v>
      </c>
      <c r="J612" s="77">
        <f>'070806'!J40</f>
        <v>0</v>
      </c>
      <c r="K612" s="77">
        <f t="shared" si="187"/>
        <v>0</v>
      </c>
      <c r="L612" s="77">
        <f>'070806'!L40</f>
        <v>0</v>
      </c>
      <c r="M612" s="77">
        <f>'070806'!M40</f>
        <v>0</v>
      </c>
      <c r="N612" s="77">
        <f>'070806'!N40</f>
        <v>0</v>
      </c>
      <c r="O612" s="77">
        <f>'070806'!O40</f>
        <v>0</v>
      </c>
      <c r="P612" s="77">
        <f>'070806'!P40</f>
        <v>0</v>
      </c>
      <c r="Q612" s="77">
        <f>'070806'!Q40</f>
        <v>0</v>
      </c>
    </row>
    <row r="613" spans="2:17" ht="30">
      <c r="B613" s="64">
        <v>2620</v>
      </c>
      <c r="C613" s="68" t="s">
        <v>33</v>
      </c>
      <c r="D613" s="77"/>
      <c r="E613" s="77"/>
      <c r="F613" s="83">
        <f t="shared" si="185"/>
        <v>0</v>
      </c>
      <c r="G613" s="77"/>
      <c r="H613" s="77"/>
      <c r="I613" s="77">
        <f>'070806'!I41</f>
        <v>0</v>
      </c>
      <c r="J613" s="77">
        <f>'070806'!J41</f>
        <v>0</v>
      </c>
      <c r="K613" s="77">
        <f t="shared" si="187"/>
        <v>0</v>
      </c>
      <c r="L613" s="77">
        <f>'070806'!L41</f>
        <v>0</v>
      </c>
      <c r="M613" s="77">
        <f>'070806'!M41</f>
        <v>0</v>
      </c>
      <c r="N613" s="77">
        <f>'070806'!N41</f>
        <v>0</v>
      </c>
      <c r="O613" s="77">
        <f>'070806'!O41</f>
        <v>0</v>
      </c>
      <c r="P613" s="77">
        <f>'070806'!P41</f>
        <v>0</v>
      </c>
      <c r="Q613" s="77">
        <f>'070806'!Q41</f>
        <v>0</v>
      </c>
    </row>
    <row r="614" spans="2:17" ht="30">
      <c r="B614" s="64">
        <v>2630</v>
      </c>
      <c r="C614" s="68" t="s">
        <v>34</v>
      </c>
      <c r="D614" s="77"/>
      <c r="E614" s="77"/>
      <c r="F614" s="83">
        <f t="shared" si="185"/>
        <v>0</v>
      </c>
      <c r="G614" s="77"/>
      <c r="H614" s="80">
        <f>H615+H616+H617</f>
        <v>0</v>
      </c>
      <c r="I614" s="77">
        <f>'070806'!I42</f>
        <v>0</v>
      </c>
      <c r="J614" s="77">
        <f>'070806'!J42</f>
        <v>0</v>
      </c>
      <c r="K614" s="77">
        <f t="shared" si="187"/>
        <v>0</v>
      </c>
      <c r="L614" s="77">
        <f>'070806'!L42</f>
        <v>0</v>
      </c>
      <c r="M614" s="77">
        <f>'070806'!M42</f>
        <v>0</v>
      </c>
      <c r="N614" s="77">
        <f>'070806'!N42</f>
        <v>0</v>
      </c>
      <c r="O614" s="77">
        <f>'070806'!O42</f>
        <v>0</v>
      </c>
      <c r="P614" s="77">
        <f>'070806'!P42</f>
        <v>0</v>
      </c>
      <c r="Q614" s="77">
        <f>'070806'!Q42</f>
        <v>0</v>
      </c>
    </row>
    <row r="615" spans="2:17" ht="19.5">
      <c r="B615" s="67">
        <v>2700</v>
      </c>
      <c r="C615" s="65" t="s">
        <v>35</v>
      </c>
      <c r="D615" s="80">
        <f>D616+D617+D618</f>
        <v>0</v>
      </c>
      <c r="E615" s="80">
        <f>E616+E617+E618</f>
        <v>0</v>
      </c>
      <c r="F615" s="83">
        <f t="shared" si="185"/>
        <v>0</v>
      </c>
      <c r="G615" s="80">
        <f>G616+G617+G618</f>
        <v>0</v>
      </c>
      <c r="H615" s="77"/>
      <c r="I615" s="77">
        <f>'070806'!I43</f>
        <v>0</v>
      </c>
      <c r="J615" s="77">
        <f>'070806'!J43</f>
        <v>0</v>
      </c>
      <c r="K615" s="77">
        <f t="shared" si="187"/>
        <v>0</v>
      </c>
      <c r="L615" s="77">
        <f>'070806'!L43</f>
        <v>0</v>
      </c>
      <c r="M615" s="77">
        <f>'070806'!M43</f>
        <v>0</v>
      </c>
      <c r="N615" s="77">
        <f>'070806'!N43</f>
        <v>0</v>
      </c>
      <c r="O615" s="77">
        <f>'070806'!O43</f>
        <v>0</v>
      </c>
      <c r="P615" s="77">
        <f>'070806'!P43</f>
        <v>0</v>
      </c>
      <c r="Q615" s="77">
        <f>'070806'!Q43</f>
        <v>0</v>
      </c>
    </row>
    <row r="616" spans="2:17" ht="19.5">
      <c r="B616" s="64">
        <v>2710</v>
      </c>
      <c r="C616" s="68" t="s">
        <v>36</v>
      </c>
      <c r="D616" s="77"/>
      <c r="E616" s="77"/>
      <c r="F616" s="83">
        <f t="shared" si="185"/>
        <v>0</v>
      </c>
      <c r="G616" s="77">
        <f>H616+I616</f>
        <v>0</v>
      </c>
      <c r="H616" s="77"/>
      <c r="I616" s="77">
        <f>'070806'!I44</f>
        <v>0</v>
      </c>
      <c r="J616" s="77">
        <f>'070806'!J44</f>
        <v>0</v>
      </c>
      <c r="K616" s="77">
        <f t="shared" si="187"/>
        <v>0</v>
      </c>
      <c r="L616" s="77">
        <f>'070806'!L44</f>
        <v>0</v>
      </c>
      <c r="M616" s="77">
        <f>'070806'!M44</f>
        <v>0</v>
      </c>
      <c r="N616" s="77">
        <f>'070806'!N44</f>
        <v>0</v>
      </c>
      <c r="O616" s="77">
        <f>'070806'!O44</f>
        <v>0</v>
      </c>
      <c r="P616" s="77">
        <f>'070806'!P44</f>
        <v>0</v>
      </c>
      <c r="Q616" s="77">
        <f>'070806'!Q44</f>
        <v>0</v>
      </c>
    </row>
    <row r="617" spans="2:17" ht="19.5">
      <c r="B617" s="64">
        <v>2720</v>
      </c>
      <c r="C617" s="68" t="s">
        <v>37</v>
      </c>
      <c r="D617" s="77"/>
      <c r="E617" s="77"/>
      <c r="F617" s="83">
        <f aca="true" t="shared" si="189" ref="F617:F640">D617+E617</f>
        <v>0</v>
      </c>
      <c r="G617" s="77">
        <f>H617+I617</f>
        <v>0</v>
      </c>
      <c r="H617" s="77"/>
      <c r="I617" s="77">
        <f>'070806'!I45</f>
        <v>0</v>
      </c>
      <c r="J617" s="77">
        <f>'070806'!J45</f>
        <v>0</v>
      </c>
      <c r="K617" s="77">
        <f t="shared" si="187"/>
        <v>0</v>
      </c>
      <c r="L617" s="77">
        <f>'070806'!L45</f>
        <v>0</v>
      </c>
      <c r="M617" s="77">
        <f>'070806'!M45</f>
        <v>0</v>
      </c>
      <c r="N617" s="77">
        <f>'070806'!N45</f>
        <v>0</v>
      </c>
      <c r="O617" s="77">
        <f>'070806'!O45</f>
        <v>0</v>
      </c>
      <c r="P617" s="77">
        <f>'070806'!P45</f>
        <v>0</v>
      </c>
      <c r="Q617" s="77">
        <f>'070806'!Q45</f>
        <v>0</v>
      </c>
    </row>
    <row r="618" spans="2:17" ht="19.5">
      <c r="B618" s="64">
        <v>2730</v>
      </c>
      <c r="C618" s="68" t="s">
        <v>38</v>
      </c>
      <c r="D618" s="77"/>
      <c r="E618" s="77"/>
      <c r="F618" s="83">
        <f t="shared" si="189"/>
        <v>0</v>
      </c>
      <c r="G618" s="77">
        <f>H618+I618</f>
        <v>0</v>
      </c>
      <c r="H618" s="77"/>
      <c r="I618" s="77">
        <f>'070806'!I46</f>
        <v>0</v>
      </c>
      <c r="J618" s="77">
        <f>'070806'!J46</f>
        <v>0</v>
      </c>
      <c r="K618" s="77">
        <f t="shared" si="187"/>
        <v>0</v>
      </c>
      <c r="L618" s="77">
        <f>'070806'!L46</f>
        <v>0</v>
      </c>
      <c r="M618" s="77">
        <f>'070806'!M46</f>
        <v>0</v>
      </c>
      <c r="N618" s="77">
        <f>'070806'!N46</f>
        <v>0</v>
      </c>
      <c r="O618" s="77">
        <f>'070806'!O46</f>
        <v>0</v>
      </c>
      <c r="P618" s="77">
        <f>'070806'!P46</f>
        <v>0</v>
      </c>
      <c r="Q618" s="77">
        <f>'070806'!Q46</f>
        <v>0</v>
      </c>
    </row>
    <row r="619" spans="2:17" ht="19.5">
      <c r="B619" s="67">
        <v>2800</v>
      </c>
      <c r="C619" s="65" t="s">
        <v>39</v>
      </c>
      <c r="D619" s="80"/>
      <c r="E619" s="80"/>
      <c r="F619" s="83">
        <f t="shared" si="189"/>
        <v>0</v>
      </c>
      <c r="G619" s="77">
        <f>H619+I619</f>
        <v>0</v>
      </c>
      <c r="H619" s="77"/>
      <c r="I619" s="77">
        <f>'070806'!I47</f>
        <v>0</v>
      </c>
      <c r="J619" s="77">
        <f>'070806'!J47</f>
        <v>0</v>
      </c>
      <c r="K619" s="77">
        <f t="shared" si="187"/>
        <v>0</v>
      </c>
      <c r="L619" s="77">
        <f>'070806'!L47</f>
        <v>0</v>
      </c>
      <c r="M619" s="77">
        <f>'070806'!M47</f>
        <v>0</v>
      </c>
      <c r="N619" s="77">
        <f>'070806'!N47</f>
        <v>0</v>
      </c>
      <c r="O619" s="77">
        <f>'070806'!O47</f>
        <v>0</v>
      </c>
      <c r="P619" s="77">
        <f>'070806'!P47</f>
        <v>0</v>
      </c>
      <c r="Q619" s="77">
        <f>'070806'!Q47</f>
        <v>0</v>
      </c>
    </row>
    <row r="620" spans="2:17" ht="19.5">
      <c r="B620" s="67">
        <v>2900</v>
      </c>
      <c r="C620" s="65" t="s">
        <v>40</v>
      </c>
      <c r="D620" s="80"/>
      <c r="E620" s="80"/>
      <c r="F620" s="83">
        <f t="shared" si="189"/>
        <v>0</v>
      </c>
      <c r="G620" s="77">
        <f>H620+I620</f>
        <v>0</v>
      </c>
      <c r="H620" s="81">
        <f>H621+H635</f>
        <v>0</v>
      </c>
      <c r="I620" s="77">
        <f>'070806'!I48</f>
        <v>0</v>
      </c>
      <c r="J620" s="77">
        <f>'070806'!J48</f>
        <v>0</v>
      </c>
      <c r="K620" s="77">
        <f t="shared" si="187"/>
        <v>0</v>
      </c>
      <c r="L620" s="77">
        <f>'070806'!L48</f>
        <v>0</v>
      </c>
      <c r="M620" s="77">
        <f>'070806'!M48</f>
        <v>0</v>
      </c>
      <c r="N620" s="77">
        <f>'070806'!N48</f>
        <v>0</v>
      </c>
      <c r="O620" s="77">
        <f>'070806'!O48</f>
        <v>0</v>
      </c>
      <c r="P620" s="77">
        <f>'070806'!P48</f>
        <v>0</v>
      </c>
      <c r="Q620" s="77">
        <f>'070806'!Q48</f>
        <v>0</v>
      </c>
    </row>
    <row r="621" spans="2:17" ht="19.5">
      <c r="B621" s="67">
        <v>3000</v>
      </c>
      <c r="C621" s="65" t="s">
        <v>41</v>
      </c>
      <c r="D621" s="81">
        <f>D622+D636</f>
        <v>0</v>
      </c>
      <c r="E621" s="81">
        <f>E622+E636</f>
        <v>0</v>
      </c>
      <c r="F621" s="83">
        <f t="shared" si="189"/>
        <v>0</v>
      </c>
      <c r="G621" s="81">
        <f>G622+G636</f>
        <v>0</v>
      </c>
      <c r="H621" s="77">
        <f>H622+H623+H626+H629+H633+H634</f>
        <v>0</v>
      </c>
      <c r="I621" s="77">
        <f>'070806'!I49</f>
        <v>0</v>
      </c>
      <c r="J621" s="77">
        <f>'070806'!J49</f>
        <v>0</v>
      </c>
      <c r="K621" s="77">
        <f t="shared" si="187"/>
        <v>0</v>
      </c>
      <c r="L621" s="77">
        <f>'070806'!L49</f>
        <v>0</v>
      </c>
      <c r="M621" s="77">
        <f>'070806'!M49</f>
        <v>0</v>
      </c>
      <c r="N621" s="77">
        <f>'070806'!N49</f>
        <v>0</v>
      </c>
      <c r="O621" s="77">
        <f>'070806'!O49</f>
        <v>0</v>
      </c>
      <c r="P621" s="77">
        <f>'070806'!P49</f>
        <v>0</v>
      </c>
      <c r="Q621" s="77">
        <f>'070806'!Q49</f>
        <v>0</v>
      </c>
    </row>
    <row r="622" spans="2:17" ht="19.5" hidden="1">
      <c r="B622" s="64">
        <v>3100</v>
      </c>
      <c r="C622" s="68" t="s">
        <v>42</v>
      </c>
      <c r="D622" s="77">
        <f>D623+D624+D627+D630+D634+D635</f>
        <v>0</v>
      </c>
      <c r="E622" s="77">
        <f>E623+E624+E627+E630+E634+E635</f>
        <v>0</v>
      </c>
      <c r="F622" s="83">
        <f t="shared" si="189"/>
        <v>0</v>
      </c>
      <c r="G622" s="77">
        <f>G623+G624+G627+G630+G634+G635</f>
        <v>0</v>
      </c>
      <c r="H622" s="77"/>
      <c r="I622" s="77">
        <f>'070806'!I50</f>
        <v>0</v>
      </c>
      <c r="J622" s="77">
        <f>'070806'!J50</f>
        <v>0</v>
      </c>
      <c r="K622" s="77">
        <f t="shared" si="187"/>
        <v>0</v>
      </c>
      <c r="L622" s="77">
        <f>'070806'!L50</f>
        <v>0</v>
      </c>
      <c r="M622" s="77">
        <f>'070806'!M50</f>
        <v>0</v>
      </c>
      <c r="N622" s="77">
        <f>'070806'!N50</f>
        <v>0</v>
      </c>
      <c r="O622" s="77">
        <f>'070806'!O50</f>
        <v>0</v>
      </c>
      <c r="P622" s="77">
        <f>'070806'!P50</f>
        <v>0</v>
      </c>
      <c r="Q622" s="77">
        <f>'070806'!Q50</f>
        <v>0</v>
      </c>
    </row>
    <row r="623" spans="2:17" ht="30" hidden="1">
      <c r="B623" s="64">
        <v>3110</v>
      </c>
      <c r="C623" s="68" t="s">
        <v>43</v>
      </c>
      <c r="D623" s="77"/>
      <c r="E623" s="77"/>
      <c r="F623" s="83">
        <f t="shared" si="189"/>
        <v>0</v>
      </c>
      <c r="G623" s="77">
        <f aca="true" t="shared" si="190" ref="G623:G636">H623+I623</f>
        <v>0</v>
      </c>
      <c r="H623" s="77"/>
      <c r="I623" s="77">
        <f>'070806'!I51</f>
        <v>0</v>
      </c>
      <c r="J623" s="77">
        <f>'070806'!J51</f>
        <v>0</v>
      </c>
      <c r="K623" s="77">
        <f t="shared" si="187"/>
        <v>0</v>
      </c>
      <c r="L623" s="77">
        <f>'070806'!L51</f>
        <v>0</v>
      </c>
      <c r="M623" s="77">
        <f>'070806'!M51</f>
        <v>0</v>
      </c>
      <c r="N623" s="77">
        <f>'070806'!N51</f>
        <v>0</v>
      </c>
      <c r="O623" s="77">
        <f>'070806'!O51</f>
        <v>0</v>
      </c>
      <c r="P623" s="77">
        <f>'070806'!P51</f>
        <v>0</v>
      </c>
      <c r="Q623" s="77">
        <f>'070806'!Q51</f>
        <v>0</v>
      </c>
    </row>
    <row r="624" spans="2:17" ht="19.5" hidden="1">
      <c r="B624" s="64">
        <v>3120</v>
      </c>
      <c r="C624" s="68" t="s">
        <v>44</v>
      </c>
      <c r="D624" s="77">
        <f>D625+D626</f>
        <v>0</v>
      </c>
      <c r="E624" s="77">
        <f>E625+E626</f>
        <v>0</v>
      </c>
      <c r="F624" s="83">
        <f t="shared" si="189"/>
        <v>0</v>
      </c>
      <c r="G624" s="77">
        <f t="shared" si="190"/>
        <v>0</v>
      </c>
      <c r="H624" s="77"/>
      <c r="I624" s="77">
        <f>'070806'!I52</f>
        <v>0</v>
      </c>
      <c r="J624" s="77">
        <f>'070806'!J52</f>
        <v>0</v>
      </c>
      <c r="K624" s="77">
        <f t="shared" si="187"/>
        <v>0</v>
      </c>
      <c r="L624" s="77">
        <f>'070806'!L52</f>
        <v>0</v>
      </c>
      <c r="M624" s="77">
        <f>'070806'!M52</f>
        <v>0</v>
      </c>
      <c r="N624" s="77">
        <f>'070806'!N52</f>
        <v>0</v>
      </c>
      <c r="O624" s="77">
        <f>'070806'!O52</f>
        <v>0</v>
      </c>
      <c r="P624" s="77">
        <f>'070806'!P52</f>
        <v>0</v>
      </c>
      <c r="Q624" s="77">
        <f>'070806'!Q52</f>
        <v>0</v>
      </c>
    </row>
    <row r="625" spans="2:17" ht="30" hidden="1">
      <c r="B625" s="64">
        <v>3121</v>
      </c>
      <c r="C625" s="68" t="s">
        <v>45</v>
      </c>
      <c r="D625" s="77"/>
      <c r="E625" s="77"/>
      <c r="F625" s="83">
        <f t="shared" si="189"/>
        <v>0</v>
      </c>
      <c r="G625" s="77">
        <f t="shared" si="190"/>
        <v>0</v>
      </c>
      <c r="H625" s="77"/>
      <c r="I625" s="77">
        <f>'070806'!I53</f>
        <v>0</v>
      </c>
      <c r="J625" s="77">
        <f>'070806'!J53</f>
        <v>0</v>
      </c>
      <c r="K625" s="77">
        <f t="shared" si="187"/>
        <v>0</v>
      </c>
      <c r="L625" s="77">
        <f>'070806'!L53</f>
        <v>0</v>
      </c>
      <c r="M625" s="77">
        <f>'070806'!M53</f>
        <v>0</v>
      </c>
      <c r="N625" s="77">
        <f>'070806'!N53</f>
        <v>0</v>
      </c>
      <c r="O625" s="77">
        <f>'070806'!O53</f>
        <v>0</v>
      </c>
      <c r="P625" s="77">
        <f>'070806'!P53</f>
        <v>0</v>
      </c>
      <c r="Q625" s="77">
        <f>'070806'!Q53</f>
        <v>0</v>
      </c>
    </row>
    <row r="626" spans="2:17" ht="30" hidden="1">
      <c r="B626" s="64">
        <v>3122</v>
      </c>
      <c r="C626" s="68" t="s">
        <v>46</v>
      </c>
      <c r="D626" s="77"/>
      <c r="E626" s="77"/>
      <c r="F626" s="83">
        <f t="shared" si="189"/>
        <v>0</v>
      </c>
      <c r="G626" s="77">
        <f t="shared" si="190"/>
        <v>0</v>
      </c>
      <c r="H626" s="77"/>
      <c r="I626" s="77">
        <f>'070806'!I54</f>
        <v>0</v>
      </c>
      <c r="J626" s="77">
        <f>'070806'!J54</f>
        <v>0</v>
      </c>
      <c r="K626" s="77">
        <f t="shared" si="187"/>
        <v>0</v>
      </c>
      <c r="L626" s="77">
        <f>'070806'!L54</f>
        <v>0</v>
      </c>
      <c r="M626" s="77">
        <f>'070806'!M54</f>
        <v>0</v>
      </c>
      <c r="N626" s="77">
        <f>'070806'!N54</f>
        <v>0</v>
      </c>
      <c r="O626" s="77">
        <f>'070806'!O54</f>
        <v>0</v>
      </c>
      <c r="P626" s="77">
        <f>'070806'!P54</f>
        <v>0</v>
      </c>
      <c r="Q626" s="77">
        <f>'070806'!Q54</f>
        <v>0</v>
      </c>
    </row>
    <row r="627" spans="2:17" ht="19.5" hidden="1">
      <c r="B627" s="64">
        <v>3130</v>
      </c>
      <c r="C627" s="68" t="s">
        <v>47</v>
      </c>
      <c r="D627" s="77">
        <f>D628+D629</f>
        <v>0</v>
      </c>
      <c r="E627" s="77">
        <f>E628+E629</f>
        <v>0</v>
      </c>
      <c r="F627" s="83">
        <f t="shared" si="189"/>
        <v>0</v>
      </c>
      <c r="G627" s="77">
        <f t="shared" si="190"/>
        <v>0</v>
      </c>
      <c r="H627" s="77"/>
      <c r="I627" s="77">
        <f>'070806'!I55</f>
        <v>0</v>
      </c>
      <c r="J627" s="77">
        <f>'070806'!J55</f>
        <v>0</v>
      </c>
      <c r="K627" s="77">
        <f t="shared" si="187"/>
        <v>0</v>
      </c>
      <c r="L627" s="77">
        <f>'070806'!L55</f>
        <v>0</v>
      </c>
      <c r="M627" s="77">
        <f>'070806'!M55</f>
        <v>0</v>
      </c>
      <c r="N627" s="77">
        <f>'070806'!N55</f>
        <v>0</v>
      </c>
      <c r="O627" s="77">
        <f>'070806'!O55</f>
        <v>0</v>
      </c>
      <c r="P627" s="77">
        <f>'070806'!P55</f>
        <v>0</v>
      </c>
      <c r="Q627" s="77">
        <f>'070806'!Q55</f>
        <v>0</v>
      </c>
    </row>
    <row r="628" spans="2:17" ht="30" hidden="1">
      <c r="B628" s="64">
        <v>3131</v>
      </c>
      <c r="C628" s="68" t="s">
        <v>48</v>
      </c>
      <c r="D628" s="77"/>
      <c r="E628" s="77"/>
      <c r="F628" s="83">
        <f t="shared" si="189"/>
        <v>0</v>
      </c>
      <c r="G628" s="77">
        <f t="shared" si="190"/>
        <v>0</v>
      </c>
      <c r="H628" s="77"/>
      <c r="I628" s="77">
        <f>'070806'!I56</f>
        <v>0</v>
      </c>
      <c r="J628" s="77">
        <f>'070806'!J56</f>
        <v>0</v>
      </c>
      <c r="K628" s="77">
        <f t="shared" si="187"/>
        <v>0</v>
      </c>
      <c r="L628" s="77">
        <f>'070806'!L56</f>
        <v>0</v>
      </c>
      <c r="M628" s="77">
        <f>'070806'!M56</f>
        <v>0</v>
      </c>
      <c r="N628" s="77">
        <f>'070806'!N56</f>
        <v>0</v>
      </c>
      <c r="O628" s="77">
        <f>'070806'!O56</f>
        <v>0</v>
      </c>
      <c r="P628" s="77">
        <f>'070806'!P56</f>
        <v>0</v>
      </c>
      <c r="Q628" s="77">
        <f>'070806'!Q56</f>
        <v>0</v>
      </c>
    </row>
    <row r="629" spans="2:17" ht="19.5" hidden="1">
      <c r="B629" s="64">
        <v>3132</v>
      </c>
      <c r="C629" s="68" t="s">
        <v>49</v>
      </c>
      <c r="D629" s="77"/>
      <c r="E629" s="77"/>
      <c r="F629" s="83">
        <f t="shared" si="189"/>
        <v>0</v>
      </c>
      <c r="G629" s="77">
        <f t="shared" si="190"/>
        <v>0</v>
      </c>
      <c r="H629" s="77">
        <f>H630+H631+H632</f>
        <v>0</v>
      </c>
      <c r="I629" s="77">
        <f>'070806'!I57</f>
        <v>0</v>
      </c>
      <c r="J629" s="77">
        <f>'070806'!J57</f>
        <v>0</v>
      </c>
      <c r="K629" s="77">
        <f t="shared" si="187"/>
        <v>0</v>
      </c>
      <c r="L629" s="77">
        <f>'070806'!L57</f>
        <v>0</v>
      </c>
      <c r="M629" s="77">
        <f>'070806'!M57</f>
        <v>0</v>
      </c>
      <c r="N629" s="77">
        <f>'070806'!N57</f>
        <v>0</v>
      </c>
      <c r="O629" s="77">
        <f>'070806'!O57</f>
        <v>0</v>
      </c>
      <c r="P629" s="77">
        <f>'070806'!P57</f>
        <v>0</v>
      </c>
      <c r="Q629" s="77">
        <f>'070806'!Q57</f>
        <v>0</v>
      </c>
    </row>
    <row r="630" spans="2:17" ht="19.5" hidden="1">
      <c r="B630" s="64">
        <v>3140</v>
      </c>
      <c r="C630" s="68" t="s">
        <v>50</v>
      </c>
      <c r="D630" s="77">
        <f>D631+D632+D633</f>
        <v>0</v>
      </c>
      <c r="E630" s="77">
        <f>E631+E632+E633</f>
        <v>0</v>
      </c>
      <c r="F630" s="83">
        <f t="shared" si="189"/>
        <v>0</v>
      </c>
      <c r="G630" s="77">
        <f t="shared" si="190"/>
        <v>0</v>
      </c>
      <c r="H630" s="77"/>
      <c r="I630" s="77">
        <f>'070806'!I58</f>
        <v>0</v>
      </c>
      <c r="J630" s="77">
        <f>'070806'!J58</f>
        <v>0</v>
      </c>
      <c r="K630" s="77">
        <f t="shared" si="187"/>
        <v>0</v>
      </c>
      <c r="L630" s="77">
        <f>'070806'!L58</f>
        <v>0</v>
      </c>
      <c r="M630" s="77">
        <f>'070806'!M58</f>
        <v>0</v>
      </c>
      <c r="N630" s="77">
        <f>'070806'!N58</f>
        <v>0</v>
      </c>
      <c r="O630" s="77">
        <f>'070806'!O58</f>
        <v>0</v>
      </c>
      <c r="P630" s="77">
        <f>'070806'!P58</f>
        <v>0</v>
      </c>
      <c r="Q630" s="77">
        <f>'070806'!Q58</f>
        <v>0</v>
      </c>
    </row>
    <row r="631" spans="2:17" ht="30" hidden="1">
      <c r="B631" s="64">
        <v>3141</v>
      </c>
      <c r="C631" s="68" t="s">
        <v>51</v>
      </c>
      <c r="D631" s="77"/>
      <c r="E631" s="77"/>
      <c r="F631" s="83">
        <f t="shared" si="189"/>
        <v>0</v>
      </c>
      <c r="G631" s="77">
        <f t="shared" si="190"/>
        <v>0</v>
      </c>
      <c r="H631" s="77"/>
      <c r="I631" s="77">
        <f>'070806'!I59</f>
        <v>0</v>
      </c>
      <c r="J631" s="77">
        <f>'070806'!J59</f>
        <v>0</v>
      </c>
      <c r="K631" s="77">
        <f t="shared" si="187"/>
        <v>0</v>
      </c>
      <c r="L631" s="77">
        <f>'070806'!L59</f>
        <v>0</v>
      </c>
      <c r="M631" s="77">
        <f>'070806'!M59</f>
        <v>0</v>
      </c>
      <c r="N631" s="77">
        <f>'070806'!N59</f>
        <v>0</v>
      </c>
      <c r="O631" s="77">
        <f>'070806'!O59</f>
        <v>0</v>
      </c>
      <c r="P631" s="77">
        <f>'070806'!P59</f>
        <v>0</v>
      </c>
      <c r="Q631" s="77">
        <f>'070806'!Q59</f>
        <v>0</v>
      </c>
    </row>
    <row r="632" spans="2:17" ht="30" hidden="1">
      <c r="B632" s="64">
        <v>3142</v>
      </c>
      <c r="C632" s="68" t="s">
        <v>52</v>
      </c>
      <c r="D632" s="77"/>
      <c r="E632" s="77"/>
      <c r="F632" s="83">
        <f t="shared" si="189"/>
        <v>0</v>
      </c>
      <c r="G632" s="77">
        <f t="shared" si="190"/>
        <v>0</v>
      </c>
      <c r="H632" s="77"/>
      <c r="I632" s="77">
        <f>'070806'!I60</f>
        <v>0</v>
      </c>
      <c r="J632" s="77">
        <f>'070806'!J60</f>
        <v>0</v>
      </c>
      <c r="K632" s="77">
        <f t="shared" si="187"/>
        <v>0</v>
      </c>
      <c r="L632" s="77">
        <f>'070806'!L60</f>
        <v>0</v>
      </c>
      <c r="M632" s="77">
        <f>'070806'!M60</f>
        <v>0</v>
      </c>
      <c r="N632" s="77">
        <f>'070806'!N60</f>
        <v>0</v>
      </c>
      <c r="O632" s="77">
        <f>'070806'!O60</f>
        <v>0</v>
      </c>
      <c r="P632" s="77">
        <f>'070806'!P60</f>
        <v>0</v>
      </c>
      <c r="Q632" s="77">
        <f>'070806'!Q60</f>
        <v>0</v>
      </c>
    </row>
    <row r="633" spans="2:17" ht="30" hidden="1">
      <c r="B633" s="64">
        <v>3143</v>
      </c>
      <c r="C633" s="68" t="s">
        <v>53</v>
      </c>
      <c r="D633" s="77"/>
      <c r="E633" s="77"/>
      <c r="F633" s="83">
        <f t="shared" si="189"/>
        <v>0</v>
      </c>
      <c r="G633" s="77">
        <f t="shared" si="190"/>
        <v>0</v>
      </c>
      <c r="H633" s="77"/>
      <c r="I633" s="77">
        <f>'070806'!I61</f>
        <v>0</v>
      </c>
      <c r="J633" s="77">
        <f>'070806'!J61</f>
        <v>0</v>
      </c>
      <c r="K633" s="77">
        <f t="shared" si="187"/>
        <v>0</v>
      </c>
      <c r="L633" s="77">
        <f>'070806'!L61</f>
        <v>0</v>
      </c>
      <c r="M633" s="77">
        <f>'070806'!M61</f>
        <v>0</v>
      </c>
      <c r="N633" s="77">
        <f>'070806'!N61</f>
        <v>0</v>
      </c>
      <c r="O633" s="77">
        <f>'070806'!O61</f>
        <v>0</v>
      </c>
      <c r="P633" s="77">
        <f>'070806'!P61</f>
        <v>0</v>
      </c>
      <c r="Q633" s="77">
        <f>'070806'!Q61</f>
        <v>0</v>
      </c>
    </row>
    <row r="634" spans="2:17" ht="19.5" hidden="1">
      <c r="B634" s="64">
        <v>3150</v>
      </c>
      <c r="C634" s="68" t="s">
        <v>54</v>
      </c>
      <c r="D634" s="77"/>
      <c r="E634" s="77"/>
      <c r="F634" s="83">
        <f t="shared" si="189"/>
        <v>0</v>
      </c>
      <c r="G634" s="77">
        <f t="shared" si="190"/>
        <v>0</v>
      </c>
      <c r="H634" s="77"/>
      <c r="I634" s="77">
        <f>'070806'!I62</f>
        <v>0</v>
      </c>
      <c r="J634" s="77">
        <f>'070806'!J62</f>
        <v>0</v>
      </c>
      <c r="K634" s="77">
        <f t="shared" si="187"/>
        <v>0</v>
      </c>
      <c r="L634" s="77">
        <f>'070806'!L62</f>
        <v>0</v>
      </c>
      <c r="M634" s="77">
        <f>'070806'!M62</f>
        <v>0</v>
      </c>
      <c r="N634" s="77">
        <f>'070806'!N62</f>
        <v>0</v>
      </c>
      <c r="O634" s="77">
        <f>'070806'!O62</f>
        <v>0</v>
      </c>
      <c r="P634" s="77">
        <f>'070806'!P62</f>
        <v>0</v>
      </c>
      <c r="Q634" s="77">
        <f>'070806'!Q62</f>
        <v>0</v>
      </c>
    </row>
    <row r="635" spans="2:17" ht="30" hidden="1">
      <c r="B635" s="64">
        <v>3160</v>
      </c>
      <c r="C635" s="68" t="s">
        <v>55</v>
      </c>
      <c r="D635" s="77"/>
      <c r="E635" s="77"/>
      <c r="F635" s="83">
        <f t="shared" si="189"/>
        <v>0</v>
      </c>
      <c r="G635" s="77">
        <f t="shared" si="190"/>
        <v>0</v>
      </c>
      <c r="H635" s="77">
        <f>H636+H637+H638+H639</f>
        <v>0</v>
      </c>
      <c r="I635" s="77">
        <f>'070806'!I63</f>
        <v>0</v>
      </c>
      <c r="J635" s="77">
        <f>'070806'!J63</f>
        <v>0</v>
      </c>
      <c r="K635" s="77">
        <f t="shared" si="187"/>
        <v>0</v>
      </c>
      <c r="L635" s="77">
        <f>'070806'!L63</f>
        <v>0</v>
      </c>
      <c r="M635" s="77">
        <f>'070806'!M63</f>
        <v>0</v>
      </c>
      <c r="N635" s="77">
        <f>'070806'!N63</f>
        <v>0</v>
      </c>
      <c r="O635" s="77">
        <f>'070806'!O63</f>
        <v>0</v>
      </c>
      <c r="P635" s="77">
        <f>'070806'!P63</f>
        <v>0</v>
      </c>
      <c r="Q635" s="77">
        <f>'070806'!Q63</f>
        <v>0</v>
      </c>
    </row>
    <row r="636" spans="2:17" ht="19.5">
      <c r="B636" s="64">
        <v>3200</v>
      </c>
      <c r="C636" s="68" t="s">
        <v>56</v>
      </c>
      <c r="D636" s="77">
        <f>D637+D638+D639+D640</f>
        <v>0</v>
      </c>
      <c r="E636" s="77">
        <f>E637+E638+E639+E640</f>
        <v>0</v>
      </c>
      <c r="F636" s="83">
        <f t="shared" si="189"/>
        <v>0</v>
      </c>
      <c r="G636" s="77">
        <f t="shared" si="190"/>
        <v>0</v>
      </c>
      <c r="H636" s="77"/>
      <c r="I636" s="77">
        <f>'070806'!I64</f>
        <v>0</v>
      </c>
      <c r="J636" s="77">
        <f>'070806'!J64</f>
        <v>0</v>
      </c>
      <c r="K636" s="77">
        <f t="shared" si="187"/>
        <v>0</v>
      </c>
      <c r="L636" s="77">
        <f>'070806'!L64</f>
        <v>0</v>
      </c>
      <c r="M636" s="77">
        <f>'070806'!M64</f>
        <v>0</v>
      </c>
      <c r="N636" s="77">
        <f>'070806'!N64</f>
        <v>0</v>
      </c>
      <c r="O636" s="77">
        <f>'070806'!O64</f>
        <v>0</v>
      </c>
      <c r="P636" s="77">
        <f>'070806'!P64</f>
        <v>0</v>
      </c>
      <c r="Q636" s="77">
        <f>'070806'!Q64</f>
        <v>0</v>
      </c>
    </row>
    <row r="637" spans="2:17" ht="30">
      <c r="B637" s="64">
        <v>3210</v>
      </c>
      <c r="C637" s="68" t="s">
        <v>57</v>
      </c>
      <c r="D637" s="77"/>
      <c r="E637" s="77"/>
      <c r="F637" s="83">
        <f t="shared" si="189"/>
        <v>0</v>
      </c>
      <c r="G637" s="77"/>
      <c r="H637" s="77"/>
      <c r="I637" s="77">
        <f>'070806'!I65</f>
        <v>0</v>
      </c>
      <c r="J637" s="77">
        <f>'070806'!J65</f>
        <v>0</v>
      </c>
      <c r="K637" s="77">
        <f t="shared" si="187"/>
        <v>0</v>
      </c>
      <c r="L637" s="77">
        <f>'070806'!L65</f>
        <v>0</v>
      </c>
      <c r="M637" s="77">
        <f>'070806'!M65</f>
        <v>0</v>
      </c>
      <c r="N637" s="77">
        <f>'070806'!N65</f>
        <v>0</v>
      </c>
      <c r="O637" s="77">
        <f>'070806'!O65</f>
        <v>0</v>
      </c>
      <c r="P637" s="77">
        <f>'070806'!P65</f>
        <v>0</v>
      </c>
      <c r="Q637" s="77">
        <f>'070806'!Q65</f>
        <v>0</v>
      </c>
    </row>
    <row r="638" spans="2:17" ht="30">
      <c r="B638" s="64">
        <v>3220</v>
      </c>
      <c r="C638" s="68" t="s">
        <v>58</v>
      </c>
      <c r="D638" s="77"/>
      <c r="E638" s="77"/>
      <c r="F638" s="83">
        <f t="shared" si="189"/>
        <v>0</v>
      </c>
      <c r="G638" s="77"/>
      <c r="H638" s="77"/>
      <c r="I638" s="77">
        <f>'070806'!I66</f>
        <v>0</v>
      </c>
      <c r="J638" s="77">
        <f>'070806'!J66</f>
        <v>0</v>
      </c>
      <c r="K638" s="77">
        <f t="shared" si="187"/>
        <v>0</v>
      </c>
      <c r="L638" s="77">
        <f>'070806'!L66</f>
        <v>0</v>
      </c>
      <c r="M638" s="77">
        <f>'070806'!M66</f>
        <v>0</v>
      </c>
      <c r="N638" s="77">
        <f>'070806'!N66</f>
        <v>0</v>
      </c>
      <c r="O638" s="77">
        <f>'070806'!O66</f>
        <v>0</v>
      </c>
      <c r="P638" s="77">
        <f>'070806'!P66</f>
        <v>0</v>
      </c>
      <c r="Q638" s="77">
        <f>'070806'!Q66</f>
        <v>0</v>
      </c>
    </row>
    <row r="639" spans="2:17" ht="45">
      <c r="B639" s="64">
        <v>3230</v>
      </c>
      <c r="C639" s="68" t="s">
        <v>59</v>
      </c>
      <c r="D639" s="77"/>
      <c r="E639" s="77"/>
      <c r="F639" s="83">
        <f t="shared" si="189"/>
        <v>0</v>
      </c>
      <c r="G639" s="77"/>
      <c r="H639" s="77"/>
      <c r="I639" s="77">
        <f>'070806'!I67</f>
        <v>0</v>
      </c>
      <c r="J639" s="77">
        <f>'070806'!J67</f>
        <v>0</v>
      </c>
      <c r="K639" s="77">
        <f t="shared" si="187"/>
        <v>0</v>
      </c>
      <c r="L639" s="77">
        <f>'070806'!L67</f>
        <v>0</v>
      </c>
      <c r="M639" s="77">
        <f>'070806'!M67</f>
        <v>0</v>
      </c>
      <c r="N639" s="77">
        <f>'070806'!N67</f>
        <v>0</v>
      </c>
      <c r="O639" s="77">
        <f>'070806'!O67</f>
        <v>0</v>
      </c>
      <c r="P639" s="77">
        <f>'070806'!P67</f>
        <v>0</v>
      </c>
      <c r="Q639" s="77">
        <f>'070806'!Q67</f>
        <v>0</v>
      </c>
    </row>
    <row r="640" spans="2:17" ht="19.5">
      <c r="B640" s="64">
        <v>3240</v>
      </c>
      <c r="C640" s="68" t="s">
        <v>60</v>
      </c>
      <c r="D640" s="77"/>
      <c r="E640" s="77"/>
      <c r="F640" s="83">
        <f t="shared" si="189"/>
        <v>0</v>
      </c>
      <c r="G640" s="77"/>
      <c r="H640" s="77"/>
      <c r="I640" s="77">
        <f>'070806'!I68</f>
        <v>0</v>
      </c>
      <c r="J640" s="77">
        <f>'070806'!J68</f>
        <v>0</v>
      </c>
      <c r="K640" s="77">
        <f t="shared" si="187"/>
        <v>0</v>
      </c>
      <c r="L640" s="77">
        <f>'070806'!L68</f>
        <v>0</v>
      </c>
      <c r="M640" s="77">
        <f>'070806'!M68</f>
        <v>0</v>
      </c>
      <c r="N640" s="77">
        <f>'070806'!N68</f>
        <v>0</v>
      </c>
      <c r="O640" s="77">
        <f>'070806'!O68</f>
        <v>0</v>
      </c>
      <c r="P640" s="77">
        <f>'070806'!P68</f>
        <v>0</v>
      </c>
      <c r="Q640" s="77">
        <f>'070806'!Q68</f>
        <v>0</v>
      </c>
    </row>
    <row r="641" spans="2:17" s="71" customFormat="1" ht="15.75">
      <c r="B641" s="74" t="s">
        <v>106</v>
      </c>
      <c r="C641" s="75" t="s">
        <v>107</v>
      </c>
      <c r="D641" s="82"/>
      <c r="E641" s="82"/>
      <c r="F641" s="82"/>
      <c r="G641" s="82"/>
      <c r="H641" s="82"/>
      <c r="I641" s="82">
        <f>'070808'!I12</f>
        <v>32.58</v>
      </c>
      <c r="J641" s="82">
        <f>'070808'!J12</f>
        <v>0</v>
      </c>
      <c r="K641" s="82"/>
      <c r="L641" s="82">
        <f>'070808'!L12</f>
        <v>34.372</v>
      </c>
      <c r="M641" s="82">
        <f>'070808'!M12</f>
        <v>0</v>
      </c>
      <c r="N641" s="82">
        <f>'070808'!N12</f>
        <v>34.372</v>
      </c>
      <c r="O641" s="82">
        <f>'070808'!O12</f>
        <v>36.159</v>
      </c>
      <c r="P641" s="82">
        <f>'070808'!P12</f>
        <v>0</v>
      </c>
      <c r="Q641" s="82">
        <f>'070808'!Q12</f>
        <v>36.159</v>
      </c>
    </row>
    <row r="642" spans="2:17" ht="19.5">
      <c r="B642" s="67"/>
      <c r="C642" s="66" t="s">
        <v>5</v>
      </c>
      <c r="D642" s="83">
        <f>D643+D678</f>
        <v>0</v>
      </c>
      <c r="E642" s="83">
        <f>E643+E678</f>
        <v>74.30699999999999</v>
      </c>
      <c r="F642" s="83">
        <f aca="true" t="shared" si="191" ref="F642:F673">D642+E642</f>
        <v>74.30699999999999</v>
      </c>
      <c r="G642" s="83">
        <f aca="true" t="shared" si="192" ref="G642:Q642">G643+G678</f>
        <v>32.58</v>
      </c>
      <c r="H642" s="83">
        <f t="shared" si="192"/>
        <v>0</v>
      </c>
      <c r="I642" s="83">
        <f t="shared" si="192"/>
        <v>32.58</v>
      </c>
      <c r="J642" s="83">
        <f t="shared" si="192"/>
        <v>0</v>
      </c>
      <c r="K642" s="84">
        <f>G642+J642</f>
        <v>32.58</v>
      </c>
      <c r="L642" s="83">
        <f t="shared" si="192"/>
        <v>34.372</v>
      </c>
      <c r="M642" s="83">
        <f t="shared" si="192"/>
        <v>0</v>
      </c>
      <c r="N642" s="83">
        <f t="shared" si="192"/>
        <v>34.372</v>
      </c>
      <c r="O642" s="83">
        <f t="shared" si="192"/>
        <v>36.159</v>
      </c>
      <c r="P642" s="83">
        <f t="shared" si="192"/>
        <v>0</v>
      </c>
      <c r="Q642" s="83">
        <f t="shared" si="192"/>
        <v>36.159</v>
      </c>
    </row>
    <row r="643" spans="2:17" ht="19.5">
      <c r="B643" s="67">
        <v>2000</v>
      </c>
      <c r="C643" s="65" t="s">
        <v>6</v>
      </c>
      <c r="D643" s="80">
        <f>D644+D649+D665+D668+D672+D676+D677</f>
        <v>0</v>
      </c>
      <c r="E643" s="80">
        <f>E644+E649+E665+E668+E672+E676+E677</f>
        <v>74.30699999999999</v>
      </c>
      <c r="F643" s="83">
        <f t="shared" si="191"/>
        <v>74.30699999999999</v>
      </c>
      <c r="G643" s="80">
        <f>G644+G649+G665+G668+G672+G676+G677</f>
        <v>32.58</v>
      </c>
      <c r="H643" s="80">
        <f>H644+H647</f>
        <v>0</v>
      </c>
      <c r="I643" s="80">
        <f>'070808'!I14</f>
        <v>32.58</v>
      </c>
      <c r="J643" s="80">
        <f>'070808'!J14</f>
        <v>0</v>
      </c>
      <c r="K643" s="84">
        <f>G643+J643</f>
        <v>32.58</v>
      </c>
      <c r="L643" s="77">
        <f>'070808'!L14</f>
        <v>34.372</v>
      </c>
      <c r="M643" s="77">
        <f>'070808'!M14</f>
        <v>0</v>
      </c>
      <c r="N643" s="77">
        <f>'070808'!N14</f>
        <v>34.372</v>
      </c>
      <c r="O643" s="77">
        <f>'070808'!O14</f>
        <v>36.159</v>
      </c>
      <c r="P643" s="77">
        <f>'070808'!P14</f>
        <v>0</v>
      </c>
      <c r="Q643" s="77">
        <f>'070808'!Q14</f>
        <v>36.159</v>
      </c>
    </row>
    <row r="644" spans="2:17" ht="30">
      <c r="B644" s="67">
        <v>2100</v>
      </c>
      <c r="C644" s="65" t="s">
        <v>7</v>
      </c>
      <c r="D644" s="80">
        <f>D645+D648</f>
        <v>0</v>
      </c>
      <c r="E644" s="80">
        <f>E645+E648</f>
        <v>0</v>
      </c>
      <c r="F644" s="83">
        <f t="shared" si="191"/>
        <v>0</v>
      </c>
      <c r="G644" s="80">
        <f>G645+G648</f>
        <v>0</v>
      </c>
      <c r="H644" s="77"/>
      <c r="I644" s="80">
        <f>'070808'!I15</f>
        <v>0</v>
      </c>
      <c r="J644" s="80">
        <f>'070808'!J15</f>
        <v>0</v>
      </c>
      <c r="K644" s="84">
        <f aca="true" t="shared" si="193" ref="K644:K697">G644+J644</f>
        <v>0</v>
      </c>
      <c r="L644" s="77">
        <f>'070808'!L15</f>
        <v>0</v>
      </c>
      <c r="M644" s="77">
        <f>'070808'!M15</f>
        <v>0</v>
      </c>
      <c r="N644" s="77">
        <f>'070808'!N15</f>
        <v>0</v>
      </c>
      <c r="O644" s="77">
        <f>'070808'!O15</f>
        <v>0</v>
      </c>
      <c r="P644" s="77">
        <f>'070808'!P15</f>
        <v>0</v>
      </c>
      <c r="Q644" s="77">
        <f>'070808'!Q15</f>
        <v>0</v>
      </c>
    </row>
    <row r="645" spans="2:17" ht="16.5" customHeight="1">
      <c r="B645" s="64">
        <v>2110</v>
      </c>
      <c r="C645" s="68" t="s">
        <v>8</v>
      </c>
      <c r="D645" s="77">
        <f>D646+D647</f>
        <v>0</v>
      </c>
      <c r="E645" s="77">
        <f>E646+E647</f>
        <v>0</v>
      </c>
      <c r="F645" s="83">
        <f t="shared" si="191"/>
        <v>0</v>
      </c>
      <c r="G645" s="77">
        <f>G646+G647</f>
        <v>0</v>
      </c>
      <c r="H645" s="77"/>
      <c r="I645" s="80">
        <f>'070808'!I16</f>
        <v>0</v>
      </c>
      <c r="J645" s="80">
        <f>'070808'!J16</f>
        <v>0</v>
      </c>
      <c r="K645" s="84">
        <f t="shared" si="193"/>
        <v>0</v>
      </c>
      <c r="L645" s="77">
        <f>'070808'!L16</f>
        <v>0</v>
      </c>
      <c r="M645" s="77">
        <f>'070808'!M16</f>
        <v>0</v>
      </c>
      <c r="N645" s="77">
        <f>'070808'!N16</f>
        <v>0</v>
      </c>
      <c r="O645" s="77">
        <f>'070808'!O16</f>
        <v>0</v>
      </c>
      <c r="P645" s="77">
        <f>'070808'!P16</f>
        <v>0</v>
      </c>
      <c r="Q645" s="77">
        <f>'070808'!Q16</f>
        <v>0</v>
      </c>
    </row>
    <row r="646" spans="2:17" ht="19.5" hidden="1">
      <c r="B646" s="64">
        <v>2111</v>
      </c>
      <c r="C646" s="68" t="s">
        <v>9</v>
      </c>
      <c r="D646" s="77"/>
      <c r="E646" s="77"/>
      <c r="F646" s="83">
        <f t="shared" si="191"/>
        <v>0</v>
      </c>
      <c r="G646" s="77">
        <f>H646+I646</f>
        <v>0</v>
      </c>
      <c r="H646" s="77"/>
      <c r="I646" s="80">
        <f>'070808'!I17</f>
        <v>0</v>
      </c>
      <c r="J646" s="80">
        <f>'070808'!J17</f>
        <v>0</v>
      </c>
      <c r="K646" s="84">
        <f t="shared" si="193"/>
        <v>0</v>
      </c>
      <c r="L646" s="77">
        <f>'070808'!L17</f>
        <v>0</v>
      </c>
      <c r="M646" s="77">
        <f>'070808'!M17</f>
        <v>0</v>
      </c>
      <c r="N646" s="77">
        <f>'070808'!N17</f>
        <v>0</v>
      </c>
      <c r="O646" s="77">
        <f>'070808'!O17</f>
        <v>0</v>
      </c>
      <c r="P646" s="77">
        <f>'070808'!P17</f>
        <v>0</v>
      </c>
      <c r="Q646" s="77">
        <f>'070808'!Q17</f>
        <v>0</v>
      </c>
    </row>
    <row r="647" spans="2:17" ht="30" hidden="1">
      <c r="B647" s="64">
        <v>2112</v>
      </c>
      <c r="C647" s="68" t="s">
        <v>10</v>
      </c>
      <c r="D647" s="77"/>
      <c r="E647" s="77"/>
      <c r="F647" s="83">
        <f t="shared" si="191"/>
        <v>0</v>
      </c>
      <c r="G647" s="77">
        <f>H647+I647</f>
        <v>0</v>
      </c>
      <c r="H647" s="77"/>
      <c r="I647" s="80">
        <f>'070808'!I18</f>
        <v>0</v>
      </c>
      <c r="J647" s="80">
        <f>'070808'!J18</f>
        <v>0</v>
      </c>
      <c r="K647" s="84">
        <f t="shared" si="193"/>
        <v>0</v>
      </c>
      <c r="L647" s="77">
        <f>'070808'!L18</f>
        <v>0</v>
      </c>
      <c r="M647" s="77">
        <f>'070808'!M18</f>
        <v>0</v>
      </c>
      <c r="N647" s="77">
        <f>'070808'!N18</f>
        <v>0</v>
      </c>
      <c r="O647" s="77">
        <f>'070808'!O18</f>
        <v>0</v>
      </c>
      <c r="P647" s="77">
        <f>'070808'!P18</f>
        <v>0</v>
      </c>
      <c r="Q647" s="77">
        <f>'070808'!Q18</f>
        <v>0</v>
      </c>
    </row>
    <row r="648" spans="2:17" ht="19.5" hidden="1">
      <c r="B648" s="64">
        <v>2120</v>
      </c>
      <c r="C648" s="68" t="s">
        <v>11</v>
      </c>
      <c r="D648" s="77"/>
      <c r="E648" s="77"/>
      <c r="F648" s="83">
        <f t="shared" si="191"/>
        <v>0</v>
      </c>
      <c r="G648" s="77">
        <f>H648+I648</f>
        <v>0</v>
      </c>
      <c r="H648" s="80">
        <f>H649+H650+H651+H652+H653+H654+H655+H661</f>
        <v>0</v>
      </c>
      <c r="I648" s="80">
        <f>'070808'!I19</f>
        <v>0</v>
      </c>
      <c r="J648" s="80">
        <f>'070808'!J19</f>
        <v>0</v>
      </c>
      <c r="K648" s="84">
        <f t="shared" si="193"/>
        <v>0</v>
      </c>
      <c r="L648" s="77">
        <f>'070808'!L19</f>
        <v>0</v>
      </c>
      <c r="M648" s="77">
        <f>'070808'!M19</f>
        <v>0</v>
      </c>
      <c r="N648" s="77">
        <f>'070808'!N19</f>
        <v>0</v>
      </c>
      <c r="O648" s="77">
        <f>'070808'!O19</f>
        <v>0</v>
      </c>
      <c r="P648" s="77">
        <f>'070808'!P19</f>
        <v>0</v>
      </c>
      <c r="Q648" s="77">
        <f>'070808'!Q19</f>
        <v>0</v>
      </c>
    </row>
    <row r="649" spans="2:17" ht="19.5" hidden="1">
      <c r="B649" s="67">
        <v>2200</v>
      </c>
      <c r="C649" s="65" t="s">
        <v>12</v>
      </c>
      <c r="D649" s="80">
        <f>D650+D651+D652+D653+D654+D655+D656+D662</f>
        <v>0</v>
      </c>
      <c r="E649" s="80">
        <f>E650+E651+E652+E653+E654+E655+E656+E662</f>
        <v>0</v>
      </c>
      <c r="F649" s="83">
        <f t="shared" si="191"/>
        <v>0</v>
      </c>
      <c r="G649" s="80">
        <f>G650+G651+G652+G653+G654+G655+G656+G662</f>
        <v>0</v>
      </c>
      <c r="H649" s="77"/>
      <c r="I649" s="80">
        <f>'070808'!I20</f>
        <v>0</v>
      </c>
      <c r="J649" s="80">
        <f>'070808'!J20</f>
        <v>0</v>
      </c>
      <c r="K649" s="84">
        <f t="shared" si="193"/>
        <v>0</v>
      </c>
      <c r="L649" s="77">
        <f>'070808'!L20</f>
        <v>0</v>
      </c>
      <c r="M649" s="77">
        <f>'070808'!M20</f>
        <v>0</v>
      </c>
      <c r="N649" s="77">
        <f>'070808'!N20</f>
        <v>0</v>
      </c>
      <c r="O649" s="77">
        <f>'070808'!O20</f>
        <v>0</v>
      </c>
      <c r="P649" s="77">
        <f>'070808'!P20</f>
        <v>0</v>
      </c>
      <c r="Q649" s="77">
        <f>'070808'!Q20</f>
        <v>0</v>
      </c>
    </row>
    <row r="650" spans="2:17" ht="30" hidden="1">
      <c r="B650" s="64">
        <v>2210</v>
      </c>
      <c r="C650" s="68" t="s">
        <v>13</v>
      </c>
      <c r="D650" s="77"/>
      <c r="E650" s="77"/>
      <c r="F650" s="83">
        <f t="shared" si="191"/>
        <v>0</v>
      </c>
      <c r="G650" s="77">
        <f>H650+I650</f>
        <v>0</v>
      </c>
      <c r="H650" s="77"/>
      <c r="I650" s="80">
        <f>'070808'!I21</f>
        <v>0</v>
      </c>
      <c r="J650" s="80">
        <f>'070808'!J21</f>
        <v>0</v>
      </c>
      <c r="K650" s="84">
        <f t="shared" si="193"/>
        <v>0</v>
      </c>
      <c r="L650" s="77">
        <f>'070808'!L21</f>
        <v>0</v>
      </c>
      <c r="M650" s="77">
        <f>'070808'!M21</f>
        <v>0</v>
      </c>
      <c r="N650" s="77">
        <f>'070808'!N21</f>
        <v>0</v>
      </c>
      <c r="O650" s="77">
        <f>'070808'!O21</f>
        <v>0</v>
      </c>
      <c r="P650" s="77">
        <f>'070808'!P21</f>
        <v>0</v>
      </c>
      <c r="Q650" s="77">
        <f>'070808'!Q21</f>
        <v>0</v>
      </c>
    </row>
    <row r="651" spans="2:17" ht="30" hidden="1">
      <c r="B651" s="64">
        <v>2220</v>
      </c>
      <c r="C651" s="68" t="s">
        <v>14</v>
      </c>
      <c r="D651" s="77"/>
      <c r="E651" s="77"/>
      <c r="F651" s="83">
        <f t="shared" si="191"/>
        <v>0</v>
      </c>
      <c r="G651" s="77">
        <f aca="true" t="shared" si="194" ref="G651:G664">H651+I651</f>
        <v>0</v>
      </c>
      <c r="H651" s="77"/>
      <c r="I651" s="80">
        <f>'070808'!I22</f>
        <v>0</v>
      </c>
      <c r="J651" s="80">
        <f>'070808'!J22</f>
        <v>0</v>
      </c>
      <c r="K651" s="84">
        <f t="shared" si="193"/>
        <v>0</v>
      </c>
      <c r="L651" s="77">
        <f>'070808'!L22</f>
        <v>0</v>
      </c>
      <c r="M651" s="77">
        <f>'070808'!M22</f>
        <v>0</v>
      </c>
      <c r="N651" s="77">
        <f>'070808'!N22</f>
        <v>0</v>
      </c>
      <c r="O651" s="77">
        <f>'070808'!O22</f>
        <v>0</v>
      </c>
      <c r="P651" s="77">
        <f>'070808'!P22</f>
        <v>0</v>
      </c>
      <c r="Q651" s="77">
        <f>'070808'!Q22</f>
        <v>0</v>
      </c>
    </row>
    <row r="652" spans="2:17" ht="19.5" hidden="1">
      <c r="B652" s="64">
        <v>2230</v>
      </c>
      <c r="C652" s="68" t="s">
        <v>15</v>
      </c>
      <c r="D652" s="77"/>
      <c r="E652" s="77"/>
      <c r="F652" s="83">
        <f t="shared" si="191"/>
        <v>0</v>
      </c>
      <c r="G652" s="77">
        <f t="shared" si="194"/>
        <v>0</v>
      </c>
      <c r="H652" s="77"/>
      <c r="I652" s="80">
        <f>'070808'!I23</f>
        <v>0</v>
      </c>
      <c r="J652" s="80">
        <f>'070808'!J23</f>
        <v>0</v>
      </c>
      <c r="K652" s="84">
        <f t="shared" si="193"/>
        <v>0</v>
      </c>
      <c r="L652" s="77">
        <f>'070808'!L23</f>
        <v>0</v>
      </c>
      <c r="M652" s="77">
        <f>'070808'!M23</f>
        <v>0</v>
      </c>
      <c r="N652" s="77">
        <f>'070808'!N23</f>
        <v>0</v>
      </c>
      <c r="O652" s="77">
        <f>'070808'!O23</f>
        <v>0</v>
      </c>
      <c r="P652" s="77">
        <f>'070808'!P23</f>
        <v>0</v>
      </c>
      <c r="Q652" s="77">
        <f>'070808'!Q23</f>
        <v>0</v>
      </c>
    </row>
    <row r="653" spans="2:17" ht="19.5" hidden="1">
      <c r="B653" s="64">
        <v>2240</v>
      </c>
      <c r="C653" s="68" t="s">
        <v>16</v>
      </c>
      <c r="D653" s="77"/>
      <c r="E653" s="77"/>
      <c r="F653" s="83">
        <f t="shared" si="191"/>
        <v>0</v>
      </c>
      <c r="G653" s="77">
        <f>H653+I653</f>
        <v>0</v>
      </c>
      <c r="H653" s="77"/>
      <c r="I653" s="80">
        <f>'070808'!I24</f>
        <v>0</v>
      </c>
      <c r="J653" s="80">
        <f>'070808'!J24</f>
        <v>0</v>
      </c>
      <c r="K653" s="84">
        <f t="shared" si="193"/>
        <v>0</v>
      </c>
      <c r="L653" s="77">
        <f>'070808'!L24</f>
        <v>0</v>
      </c>
      <c r="M653" s="77">
        <f>'070808'!M24</f>
        <v>0</v>
      </c>
      <c r="N653" s="77">
        <f>'070808'!N24</f>
        <v>0</v>
      </c>
      <c r="O653" s="77">
        <f>'070808'!O24</f>
        <v>0</v>
      </c>
      <c r="P653" s="77">
        <f>'070808'!P24</f>
        <v>0</v>
      </c>
      <c r="Q653" s="77">
        <f>'070808'!Q24</f>
        <v>0</v>
      </c>
    </row>
    <row r="654" spans="2:17" ht="19.5" hidden="1">
      <c r="B654" s="64">
        <v>2250</v>
      </c>
      <c r="C654" s="68" t="s">
        <v>17</v>
      </c>
      <c r="D654" s="77"/>
      <c r="E654" s="77"/>
      <c r="F654" s="83">
        <f t="shared" si="191"/>
        <v>0</v>
      </c>
      <c r="G654" s="77">
        <f t="shared" si="194"/>
        <v>0</v>
      </c>
      <c r="H654" s="77"/>
      <c r="I654" s="80">
        <f>'070808'!I25</f>
        <v>0</v>
      </c>
      <c r="J654" s="80">
        <f>'070808'!J25</f>
        <v>0</v>
      </c>
      <c r="K654" s="84">
        <f t="shared" si="193"/>
        <v>0</v>
      </c>
      <c r="L654" s="77">
        <f>'070808'!L25</f>
        <v>0</v>
      </c>
      <c r="M654" s="77">
        <f>'070808'!M25</f>
        <v>0</v>
      </c>
      <c r="N654" s="77">
        <f>'070808'!N25</f>
        <v>0</v>
      </c>
      <c r="O654" s="77">
        <f>'070808'!O25</f>
        <v>0</v>
      </c>
      <c r="P654" s="77">
        <f>'070808'!P25</f>
        <v>0</v>
      </c>
      <c r="Q654" s="77">
        <f>'070808'!Q25</f>
        <v>0</v>
      </c>
    </row>
    <row r="655" spans="2:17" ht="30" hidden="1">
      <c r="B655" s="64">
        <v>2260</v>
      </c>
      <c r="C655" s="68" t="s">
        <v>18</v>
      </c>
      <c r="D655" s="77"/>
      <c r="E655" s="77"/>
      <c r="F655" s="83">
        <f t="shared" si="191"/>
        <v>0</v>
      </c>
      <c r="G655" s="77">
        <f t="shared" si="194"/>
        <v>0</v>
      </c>
      <c r="H655" s="80">
        <f>H656+H657+H658+H659+H660</f>
        <v>0</v>
      </c>
      <c r="I655" s="80">
        <f>'070808'!I26</f>
        <v>0</v>
      </c>
      <c r="J655" s="80">
        <f>'070808'!J26</f>
        <v>0</v>
      </c>
      <c r="K655" s="84">
        <f t="shared" si="193"/>
        <v>0</v>
      </c>
      <c r="L655" s="77">
        <f>'070808'!L26</f>
        <v>0</v>
      </c>
      <c r="M655" s="77">
        <f>'070808'!M26</f>
        <v>0</v>
      </c>
      <c r="N655" s="77">
        <f>'070808'!N26</f>
        <v>0</v>
      </c>
      <c r="O655" s="77">
        <f>'070808'!O26</f>
        <v>0</v>
      </c>
      <c r="P655" s="77">
        <f>'070808'!P26</f>
        <v>0</v>
      </c>
      <c r="Q655" s="77">
        <f>'070808'!Q26</f>
        <v>0</v>
      </c>
    </row>
    <row r="656" spans="2:17" ht="30" hidden="1">
      <c r="B656" s="64">
        <v>2270</v>
      </c>
      <c r="C656" s="68" t="s">
        <v>19</v>
      </c>
      <c r="D656" s="77">
        <f>D657+D658+D659+D660+D661</f>
        <v>0</v>
      </c>
      <c r="E656" s="77">
        <f>E657+E658+E659+E660+E661</f>
        <v>0</v>
      </c>
      <c r="F656" s="83">
        <f t="shared" si="191"/>
        <v>0</v>
      </c>
      <c r="G656" s="80">
        <f>G657+G658+G659+G660+G661</f>
        <v>0</v>
      </c>
      <c r="H656" s="77"/>
      <c r="I656" s="80">
        <f>'070808'!I27</f>
        <v>0</v>
      </c>
      <c r="J656" s="80">
        <f>'070808'!J27</f>
        <v>0</v>
      </c>
      <c r="K656" s="84">
        <f t="shared" si="193"/>
        <v>0</v>
      </c>
      <c r="L656" s="77">
        <f>'070808'!L27</f>
        <v>0</v>
      </c>
      <c r="M656" s="77">
        <f>'070808'!M27</f>
        <v>0</v>
      </c>
      <c r="N656" s="77">
        <f>'070808'!N27</f>
        <v>0</v>
      </c>
      <c r="O656" s="77">
        <f>'070808'!O27</f>
        <v>0</v>
      </c>
      <c r="P656" s="77">
        <f>'070808'!P27</f>
        <v>0</v>
      </c>
      <c r="Q656" s="77">
        <f>'070808'!Q27</f>
        <v>0</v>
      </c>
    </row>
    <row r="657" spans="2:17" ht="19.5" hidden="1">
      <c r="B657" s="64">
        <v>2271</v>
      </c>
      <c r="C657" s="68" t="s">
        <v>20</v>
      </c>
      <c r="D657" s="77"/>
      <c r="E657" s="77"/>
      <c r="F657" s="83">
        <f t="shared" si="191"/>
        <v>0</v>
      </c>
      <c r="G657" s="77">
        <f t="shared" si="194"/>
        <v>0</v>
      </c>
      <c r="H657" s="77"/>
      <c r="I657" s="80">
        <f>'070808'!I28</f>
        <v>0</v>
      </c>
      <c r="J657" s="80">
        <f>'070808'!J28</f>
        <v>0</v>
      </c>
      <c r="K657" s="84">
        <f t="shared" si="193"/>
        <v>0</v>
      </c>
      <c r="L657" s="77">
        <f>'070808'!L28</f>
        <v>0</v>
      </c>
      <c r="M657" s="77">
        <f>'070808'!M28</f>
        <v>0</v>
      </c>
      <c r="N657" s="77">
        <f>'070808'!N28</f>
        <v>0</v>
      </c>
      <c r="O657" s="77">
        <f>'070808'!O28</f>
        <v>0</v>
      </c>
      <c r="P657" s="77">
        <f>'070808'!P28</f>
        <v>0</v>
      </c>
      <c r="Q657" s="77">
        <f>'070808'!Q28</f>
        <v>0</v>
      </c>
    </row>
    <row r="658" spans="2:17" ht="30" hidden="1">
      <c r="B658" s="64">
        <v>2272</v>
      </c>
      <c r="C658" s="68" t="s">
        <v>21</v>
      </c>
      <c r="D658" s="77"/>
      <c r="E658" s="77"/>
      <c r="F658" s="83">
        <f t="shared" si="191"/>
        <v>0</v>
      </c>
      <c r="G658" s="77">
        <f t="shared" si="194"/>
        <v>0</v>
      </c>
      <c r="H658" s="77"/>
      <c r="I658" s="80">
        <f>'070808'!I29</f>
        <v>0</v>
      </c>
      <c r="J658" s="80">
        <f>'070808'!J29</f>
        <v>0</v>
      </c>
      <c r="K658" s="84">
        <f t="shared" si="193"/>
        <v>0</v>
      </c>
      <c r="L658" s="77">
        <f>'070808'!L29</f>
        <v>0</v>
      </c>
      <c r="M658" s="77">
        <f>'070808'!M29</f>
        <v>0</v>
      </c>
      <c r="N658" s="77">
        <f>'070808'!N29</f>
        <v>0</v>
      </c>
      <c r="O658" s="77">
        <f>'070808'!O29</f>
        <v>0</v>
      </c>
      <c r="P658" s="77">
        <f>'070808'!P29</f>
        <v>0</v>
      </c>
      <c r="Q658" s="77">
        <f>'070808'!Q29</f>
        <v>0</v>
      </c>
    </row>
    <row r="659" spans="2:17" ht="19.5" hidden="1">
      <c r="B659" s="64">
        <v>2273</v>
      </c>
      <c r="C659" s="68" t="s">
        <v>22</v>
      </c>
      <c r="D659" s="77"/>
      <c r="E659" s="77"/>
      <c r="F659" s="83">
        <f t="shared" si="191"/>
        <v>0</v>
      </c>
      <c r="G659" s="77">
        <f t="shared" si="194"/>
        <v>0</v>
      </c>
      <c r="H659" s="77"/>
      <c r="I659" s="80">
        <f>'070808'!I30</f>
        <v>0</v>
      </c>
      <c r="J659" s="80">
        <f>'070808'!J30</f>
        <v>0</v>
      </c>
      <c r="K659" s="84">
        <f t="shared" si="193"/>
        <v>0</v>
      </c>
      <c r="L659" s="77">
        <f>'070808'!L30</f>
        <v>0</v>
      </c>
      <c r="M659" s="77">
        <f>'070808'!M30</f>
        <v>0</v>
      </c>
      <c r="N659" s="77">
        <f>'070808'!N30</f>
        <v>0</v>
      </c>
      <c r="O659" s="77">
        <f>'070808'!O30</f>
        <v>0</v>
      </c>
      <c r="P659" s="77">
        <f>'070808'!P30</f>
        <v>0</v>
      </c>
      <c r="Q659" s="77">
        <f>'070808'!Q30</f>
        <v>0</v>
      </c>
    </row>
    <row r="660" spans="2:17" ht="19.5" hidden="1">
      <c r="B660" s="64">
        <v>2274</v>
      </c>
      <c r="C660" s="68" t="s">
        <v>23</v>
      </c>
      <c r="D660" s="77"/>
      <c r="E660" s="77"/>
      <c r="F660" s="83">
        <f t="shared" si="191"/>
        <v>0</v>
      </c>
      <c r="G660" s="77">
        <f t="shared" si="194"/>
        <v>0</v>
      </c>
      <c r="H660" s="77"/>
      <c r="I660" s="80">
        <f>'070808'!I31</f>
        <v>0</v>
      </c>
      <c r="J660" s="80">
        <f>'070808'!J31</f>
        <v>0</v>
      </c>
      <c r="K660" s="84">
        <f t="shared" si="193"/>
        <v>0</v>
      </c>
      <c r="L660" s="77">
        <f>'070808'!L31</f>
        <v>0</v>
      </c>
      <c r="M660" s="77">
        <f>'070808'!M31</f>
        <v>0</v>
      </c>
      <c r="N660" s="77">
        <f>'070808'!N31</f>
        <v>0</v>
      </c>
      <c r="O660" s="77">
        <f>'070808'!O31</f>
        <v>0</v>
      </c>
      <c r="P660" s="77">
        <f>'070808'!P31</f>
        <v>0</v>
      </c>
      <c r="Q660" s="77">
        <f>'070808'!Q31</f>
        <v>0</v>
      </c>
    </row>
    <row r="661" spans="2:17" ht="19.5" hidden="1">
      <c r="B661" s="64">
        <v>2275</v>
      </c>
      <c r="C661" s="68" t="s">
        <v>24</v>
      </c>
      <c r="D661" s="77"/>
      <c r="E661" s="77"/>
      <c r="F661" s="83">
        <f t="shared" si="191"/>
        <v>0</v>
      </c>
      <c r="G661" s="77">
        <f t="shared" si="194"/>
        <v>0</v>
      </c>
      <c r="H661" s="77">
        <f>H662+H663</f>
        <v>0</v>
      </c>
      <c r="I661" s="80">
        <f>'070808'!I32</f>
        <v>0</v>
      </c>
      <c r="J661" s="80">
        <f>'070808'!J32</f>
        <v>0</v>
      </c>
      <c r="K661" s="84">
        <f t="shared" si="193"/>
        <v>0</v>
      </c>
      <c r="L661" s="77">
        <f>'070808'!L32</f>
        <v>0</v>
      </c>
      <c r="M661" s="77">
        <f>'070808'!M32</f>
        <v>0</v>
      </c>
      <c r="N661" s="77">
        <f>'070808'!N32</f>
        <v>0</v>
      </c>
      <c r="O661" s="77">
        <f>'070808'!O32</f>
        <v>0</v>
      </c>
      <c r="P661" s="77">
        <f>'070808'!P32</f>
        <v>0</v>
      </c>
      <c r="Q661" s="77">
        <f>'070808'!Q32</f>
        <v>0</v>
      </c>
    </row>
    <row r="662" spans="2:17" ht="30" hidden="1">
      <c r="B662" s="64">
        <v>2280</v>
      </c>
      <c r="C662" s="68" t="s">
        <v>25</v>
      </c>
      <c r="D662" s="77">
        <f>D663+D664</f>
        <v>0</v>
      </c>
      <c r="E662" s="77">
        <f>E663+E664</f>
        <v>0</v>
      </c>
      <c r="F662" s="83">
        <f t="shared" si="191"/>
        <v>0</v>
      </c>
      <c r="G662" s="77">
        <f>G663+G664</f>
        <v>0</v>
      </c>
      <c r="H662" s="77"/>
      <c r="I662" s="80">
        <f>'070808'!I33</f>
        <v>0</v>
      </c>
      <c r="J662" s="80">
        <f>'070808'!J33</f>
        <v>0</v>
      </c>
      <c r="K662" s="84">
        <f t="shared" si="193"/>
        <v>0</v>
      </c>
      <c r="L662" s="77">
        <f>'070808'!L33</f>
        <v>0</v>
      </c>
      <c r="M662" s="77">
        <f>'070808'!M33</f>
        <v>0</v>
      </c>
      <c r="N662" s="77">
        <f>'070808'!N33</f>
        <v>0</v>
      </c>
      <c r="O662" s="77">
        <f>'070808'!O33</f>
        <v>0</v>
      </c>
      <c r="P662" s="77">
        <f>'070808'!P33</f>
        <v>0</v>
      </c>
      <c r="Q662" s="77">
        <f>'070808'!Q33</f>
        <v>0</v>
      </c>
    </row>
    <row r="663" spans="2:17" ht="45" hidden="1">
      <c r="B663" s="64">
        <v>2281</v>
      </c>
      <c r="C663" s="68" t="s">
        <v>26</v>
      </c>
      <c r="D663" s="77"/>
      <c r="E663" s="77"/>
      <c r="F663" s="83">
        <f t="shared" si="191"/>
        <v>0</v>
      </c>
      <c r="G663" s="77">
        <f t="shared" si="194"/>
        <v>0</v>
      </c>
      <c r="H663" s="77"/>
      <c r="I663" s="80">
        <f>'070808'!I34</f>
        <v>0</v>
      </c>
      <c r="J663" s="80">
        <f>'070808'!J34</f>
        <v>0</v>
      </c>
      <c r="K663" s="84">
        <f t="shared" si="193"/>
        <v>0</v>
      </c>
      <c r="L663" s="77">
        <f>'070808'!L34</f>
        <v>0</v>
      </c>
      <c r="M663" s="77">
        <f>'070808'!M34</f>
        <v>0</v>
      </c>
      <c r="N663" s="77">
        <f>'070808'!N34</f>
        <v>0</v>
      </c>
      <c r="O663" s="77">
        <f>'070808'!O34</f>
        <v>0</v>
      </c>
      <c r="P663" s="77">
        <f>'070808'!P34</f>
        <v>0</v>
      </c>
      <c r="Q663" s="77">
        <f>'070808'!Q34</f>
        <v>0</v>
      </c>
    </row>
    <row r="664" spans="2:17" ht="45" hidden="1">
      <c r="B664" s="64">
        <v>2282</v>
      </c>
      <c r="C664" s="68" t="s">
        <v>27</v>
      </c>
      <c r="D664" s="77"/>
      <c r="E664" s="77"/>
      <c r="F664" s="83">
        <f t="shared" si="191"/>
        <v>0</v>
      </c>
      <c r="G664" s="77">
        <f t="shared" si="194"/>
        <v>0</v>
      </c>
      <c r="H664" s="80">
        <f>H665+H666</f>
        <v>0</v>
      </c>
      <c r="I664" s="80">
        <f>'070808'!I35</f>
        <v>0</v>
      </c>
      <c r="J664" s="80">
        <f>'070808'!J35</f>
        <v>0</v>
      </c>
      <c r="K664" s="84">
        <f t="shared" si="193"/>
        <v>0</v>
      </c>
      <c r="L664" s="77">
        <f>'070808'!L35</f>
        <v>0</v>
      </c>
      <c r="M664" s="77">
        <f>'070808'!M35</f>
        <v>0</v>
      </c>
      <c r="N664" s="77">
        <f>'070808'!N35</f>
        <v>0</v>
      </c>
      <c r="O664" s="77">
        <f>'070808'!O35</f>
        <v>0</v>
      </c>
      <c r="P664" s="77">
        <f>'070808'!P35</f>
        <v>0</v>
      </c>
      <c r="Q664" s="77">
        <f>'070808'!Q35</f>
        <v>0</v>
      </c>
    </row>
    <row r="665" spans="2:17" ht="30">
      <c r="B665" s="67">
        <v>2400</v>
      </c>
      <c r="C665" s="65" t="s">
        <v>28</v>
      </c>
      <c r="D665" s="80">
        <f>D666+D667</f>
        <v>0</v>
      </c>
      <c r="E665" s="80">
        <f>E666+E667</f>
        <v>0</v>
      </c>
      <c r="F665" s="83">
        <f t="shared" si="191"/>
        <v>0</v>
      </c>
      <c r="G665" s="80">
        <f>G666+G667</f>
        <v>0</v>
      </c>
      <c r="H665" s="77"/>
      <c r="I665" s="80">
        <f>'070808'!I36</f>
        <v>0</v>
      </c>
      <c r="J665" s="80">
        <f>'070808'!J36</f>
        <v>0</v>
      </c>
      <c r="K665" s="84">
        <f t="shared" si="193"/>
        <v>0</v>
      </c>
      <c r="L665" s="77">
        <f>'070808'!L36</f>
        <v>0</v>
      </c>
      <c r="M665" s="77">
        <f>'070808'!M36</f>
        <v>0</v>
      </c>
      <c r="N665" s="77">
        <f>'070808'!N36</f>
        <v>0</v>
      </c>
      <c r="O665" s="77">
        <f>'070808'!O36</f>
        <v>0</v>
      </c>
      <c r="P665" s="77">
        <f>'070808'!P36</f>
        <v>0</v>
      </c>
      <c r="Q665" s="77">
        <f>'070808'!Q36</f>
        <v>0</v>
      </c>
    </row>
    <row r="666" spans="2:17" ht="30">
      <c r="B666" s="64">
        <v>2410</v>
      </c>
      <c r="C666" s="68" t="s">
        <v>29</v>
      </c>
      <c r="D666" s="77"/>
      <c r="E666" s="77"/>
      <c r="F666" s="83">
        <f t="shared" si="191"/>
        <v>0</v>
      </c>
      <c r="G666" s="77"/>
      <c r="H666" s="77"/>
      <c r="I666" s="80">
        <f>'070808'!I37</f>
        <v>0</v>
      </c>
      <c r="J666" s="80">
        <f>'070808'!J37</f>
        <v>0</v>
      </c>
      <c r="K666" s="84">
        <f t="shared" si="193"/>
        <v>0</v>
      </c>
      <c r="L666" s="77">
        <f>'070808'!L37</f>
        <v>0</v>
      </c>
      <c r="M666" s="77">
        <f>'070808'!M37</f>
        <v>0</v>
      </c>
      <c r="N666" s="77">
        <f>'070808'!N37</f>
        <v>0</v>
      </c>
      <c r="O666" s="77">
        <f>'070808'!O37</f>
        <v>0</v>
      </c>
      <c r="P666" s="77">
        <f>'070808'!P37</f>
        <v>0</v>
      </c>
      <c r="Q666" s="77">
        <f>'070808'!Q37</f>
        <v>0</v>
      </c>
    </row>
    <row r="667" spans="2:17" ht="30">
      <c r="B667" s="64">
        <v>2420</v>
      </c>
      <c r="C667" s="68" t="s">
        <v>30</v>
      </c>
      <c r="D667" s="77"/>
      <c r="E667" s="77"/>
      <c r="F667" s="83">
        <f t="shared" si="191"/>
        <v>0</v>
      </c>
      <c r="G667" s="77"/>
      <c r="H667" s="80">
        <f>H668+H669+H670</f>
        <v>0</v>
      </c>
      <c r="I667" s="80">
        <f>'070808'!I38</f>
        <v>0</v>
      </c>
      <c r="J667" s="80">
        <f>'070808'!J38</f>
        <v>0</v>
      </c>
      <c r="K667" s="84">
        <f t="shared" si="193"/>
        <v>0</v>
      </c>
      <c r="L667" s="77">
        <f>'070808'!L38</f>
        <v>0</v>
      </c>
      <c r="M667" s="77">
        <f>'070808'!M38</f>
        <v>0</v>
      </c>
      <c r="N667" s="77">
        <f>'070808'!N38</f>
        <v>0</v>
      </c>
      <c r="O667" s="77">
        <f>'070808'!O38</f>
        <v>0</v>
      </c>
      <c r="P667" s="77">
        <f>'070808'!P38</f>
        <v>0</v>
      </c>
      <c r="Q667" s="77">
        <f>'070808'!Q38</f>
        <v>0</v>
      </c>
    </row>
    <row r="668" spans="2:17" ht="19.5">
      <c r="B668" s="67">
        <v>2600</v>
      </c>
      <c r="C668" s="65" t="s">
        <v>31</v>
      </c>
      <c r="D668" s="80">
        <f>D669+D670+D671</f>
        <v>0</v>
      </c>
      <c r="E668" s="80">
        <f>E669+E670+E671</f>
        <v>0</v>
      </c>
      <c r="F668" s="83">
        <f t="shared" si="191"/>
        <v>0</v>
      </c>
      <c r="G668" s="80">
        <f>G669+G670+G671</f>
        <v>0</v>
      </c>
      <c r="H668" s="77"/>
      <c r="I668" s="80">
        <f>'070808'!I39</f>
        <v>0</v>
      </c>
      <c r="J668" s="80">
        <f>'070808'!J39</f>
        <v>0</v>
      </c>
      <c r="K668" s="84">
        <f t="shared" si="193"/>
        <v>0</v>
      </c>
      <c r="L668" s="77">
        <f>'070808'!L39</f>
        <v>0</v>
      </c>
      <c r="M668" s="77">
        <f>'070808'!M39</f>
        <v>0</v>
      </c>
      <c r="N668" s="77">
        <f>'070808'!N39</f>
        <v>0</v>
      </c>
      <c r="O668" s="77">
        <f>'070808'!O39</f>
        <v>0</v>
      </c>
      <c r="P668" s="77">
        <f>'070808'!P39</f>
        <v>0</v>
      </c>
      <c r="Q668" s="77">
        <f>'070808'!Q39</f>
        <v>0</v>
      </c>
    </row>
    <row r="669" spans="2:17" ht="45" hidden="1">
      <c r="B669" s="64">
        <v>2610</v>
      </c>
      <c r="C669" s="68" t="s">
        <v>32</v>
      </c>
      <c r="D669" s="77"/>
      <c r="E669" s="77"/>
      <c r="F669" s="83">
        <f t="shared" si="191"/>
        <v>0</v>
      </c>
      <c r="G669" s="77"/>
      <c r="H669" s="77"/>
      <c r="I669" s="80">
        <f>'070808'!I40</f>
        <v>0</v>
      </c>
      <c r="J669" s="80">
        <f>'070808'!J40</f>
        <v>0</v>
      </c>
      <c r="K669" s="84">
        <f t="shared" si="193"/>
        <v>0</v>
      </c>
      <c r="L669" s="77">
        <f>'070808'!L40</f>
        <v>0</v>
      </c>
      <c r="M669" s="77">
        <f>'070808'!M40</f>
        <v>0</v>
      </c>
      <c r="N669" s="77">
        <f>'070808'!N40</f>
        <v>0</v>
      </c>
      <c r="O669" s="77">
        <f>'070808'!O40</f>
        <v>0</v>
      </c>
      <c r="P669" s="77">
        <f>'070808'!P40</f>
        <v>0</v>
      </c>
      <c r="Q669" s="77">
        <f>'070808'!Q40</f>
        <v>0</v>
      </c>
    </row>
    <row r="670" spans="2:17" ht="30" hidden="1">
      <c r="B670" s="64">
        <v>2620</v>
      </c>
      <c r="C670" s="68" t="s">
        <v>33</v>
      </c>
      <c r="D670" s="77"/>
      <c r="E670" s="77"/>
      <c r="F670" s="83">
        <f t="shared" si="191"/>
        <v>0</v>
      </c>
      <c r="G670" s="77"/>
      <c r="H670" s="77"/>
      <c r="I670" s="80">
        <f>'070808'!I41</f>
        <v>0</v>
      </c>
      <c r="J670" s="80">
        <f>'070808'!J41</f>
        <v>0</v>
      </c>
      <c r="K670" s="84">
        <f t="shared" si="193"/>
        <v>0</v>
      </c>
      <c r="L670" s="77">
        <f>'070808'!L41</f>
        <v>0</v>
      </c>
      <c r="M670" s="77">
        <f>'070808'!M41</f>
        <v>0</v>
      </c>
      <c r="N670" s="77">
        <f>'070808'!N41</f>
        <v>0</v>
      </c>
      <c r="O670" s="77">
        <f>'070808'!O41</f>
        <v>0</v>
      </c>
      <c r="P670" s="77">
        <f>'070808'!P41</f>
        <v>0</v>
      </c>
      <c r="Q670" s="77">
        <f>'070808'!Q41</f>
        <v>0</v>
      </c>
    </row>
    <row r="671" spans="2:17" ht="30" hidden="1">
      <c r="B671" s="64">
        <v>2630</v>
      </c>
      <c r="C671" s="68" t="s">
        <v>34</v>
      </c>
      <c r="D671" s="77"/>
      <c r="E671" s="77"/>
      <c r="F671" s="83">
        <f t="shared" si="191"/>
        <v>0</v>
      </c>
      <c r="G671" s="77"/>
      <c r="H671" s="80">
        <f>H672+H673+H674</f>
        <v>0</v>
      </c>
      <c r="I671" s="80">
        <f>'070808'!I42</f>
        <v>0</v>
      </c>
      <c r="J671" s="80">
        <f>'070808'!J42</f>
        <v>0</v>
      </c>
      <c r="K671" s="84">
        <f t="shared" si="193"/>
        <v>0</v>
      </c>
      <c r="L671" s="77">
        <f>'070808'!L42</f>
        <v>0</v>
      </c>
      <c r="M671" s="77">
        <f>'070808'!M42</f>
        <v>0</v>
      </c>
      <c r="N671" s="77">
        <f>'070808'!N42</f>
        <v>0</v>
      </c>
      <c r="O671" s="77">
        <f>'070808'!O42</f>
        <v>0</v>
      </c>
      <c r="P671" s="77">
        <f>'070808'!P42</f>
        <v>0</v>
      </c>
      <c r="Q671" s="77">
        <f>'070808'!Q42</f>
        <v>0</v>
      </c>
    </row>
    <row r="672" spans="2:17" ht="19.5">
      <c r="B672" s="64">
        <v>2700</v>
      </c>
      <c r="C672" s="68" t="s">
        <v>35</v>
      </c>
      <c r="D672" s="77">
        <f>D673+D674+D675</f>
        <v>0</v>
      </c>
      <c r="E672" s="77">
        <f>E673+E674+E675</f>
        <v>74.30699999999999</v>
      </c>
      <c r="F672" s="83">
        <f t="shared" si="191"/>
        <v>74.30699999999999</v>
      </c>
      <c r="G672" s="80">
        <f>G673+G674+G675</f>
        <v>32.58</v>
      </c>
      <c r="H672" s="77"/>
      <c r="I672" s="80">
        <f>'070808'!I43</f>
        <v>32.58</v>
      </c>
      <c r="J672" s="80">
        <f>'070808'!J43</f>
        <v>0</v>
      </c>
      <c r="K672" s="84">
        <f t="shared" si="193"/>
        <v>32.58</v>
      </c>
      <c r="L672" s="77">
        <f>'070808'!L43</f>
        <v>34.372</v>
      </c>
      <c r="M672" s="77">
        <f>'070808'!M43</f>
        <v>0</v>
      </c>
      <c r="N672" s="77">
        <f>'070808'!N43</f>
        <v>34.372</v>
      </c>
      <c r="O672" s="77">
        <f>'070808'!O43</f>
        <v>36.159</v>
      </c>
      <c r="P672" s="77">
        <f>'070808'!P43</f>
        <v>0</v>
      </c>
      <c r="Q672" s="77">
        <f>'070808'!Q43</f>
        <v>36.159</v>
      </c>
    </row>
    <row r="673" spans="2:17" ht="19.5">
      <c r="B673" s="64">
        <v>2710</v>
      </c>
      <c r="C673" s="68" t="s">
        <v>36</v>
      </c>
      <c r="D673" s="77"/>
      <c r="E673" s="77"/>
      <c r="F673" s="83">
        <f t="shared" si="191"/>
        <v>0</v>
      </c>
      <c r="G673" s="77">
        <f>H673+I673</f>
        <v>0</v>
      </c>
      <c r="H673" s="77"/>
      <c r="I673" s="80">
        <f>'070808'!I44</f>
        <v>0</v>
      </c>
      <c r="J673" s="80">
        <f>'070808'!J44</f>
        <v>0</v>
      </c>
      <c r="K673" s="84">
        <f t="shared" si="193"/>
        <v>0</v>
      </c>
      <c r="L673" s="77">
        <f>'070808'!L44</f>
        <v>0</v>
      </c>
      <c r="M673" s="77">
        <f>'070808'!M44</f>
        <v>0</v>
      </c>
      <c r="N673" s="77">
        <f>'070808'!N44</f>
        <v>0</v>
      </c>
      <c r="O673" s="77">
        <f>'070808'!O44</f>
        <v>0</v>
      </c>
      <c r="P673" s="77">
        <f>'070808'!P44</f>
        <v>0</v>
      </c>
      <c r="Q673" s="77">
        <f>'070808'!Q44</f>
        <v>0</v>
      </c>
    </row>
    <row r="674" spans="2:17" ht="19.5">
      <c r="B674" s="64">
        <v>2720</v>
      </c>
      <c r="C674" s="68" t="s">
        <v>37</v>
      </c>
      <c r="D674" s="77"/>
      <c r="E674" s="77"/>
      <c r="F674" s="83">
        <f aca="true" t="shared" si="195" ref="F674:F697">D674+E674</f>
        <v>0</v>
      </c>
      <c r="G674" s="77">
        <f>H674+I674</f>
        <v>0</v>
      </c>
      <c r="H674" s="77"/>
      <c r="I674" s="80">
        <f>'070808'!I45</f>
        <v>0</v>
      </c>
      <c r="J674" s="80">
        <f>'070808'!J45</f>
        <v>0</v>
      </c>
      <c r="K674" s="84">
        <f t="shared" si="193"/>
        <v>0</v>
      </c>
      <c r="L674" s="77">
        <f>'070808'!L45</f>
        <v>0</v>
      </c>
      <c r="M674" s="77">
        <f>'070808'!M45</f>
        <v>0</v>
      </c>
      <c r="N674" s="77">
        <f>'070808'!N45</f>
        <v>0</v>
      </c>
      <c r="O674" s="77">
        <f>'070808'!O45</f>
        <v>0</v>
      </c>
      <c r="P674" s="77">
        <f>'070808'!P45</f>
        <v>0</v>
      </c>
      <c r="Q674" s="77">
        <f>'070808'!Q45</f>
        <v>0</v>
      </c>
    </row>
    <row r="675" spans="2:17" ht="19.5">
      <c r="B675" s="64">
        <v>2730</v>
      </c>
      <c r="C675" s="68" t="s">
        <v>38</v>
      </c>
      <c r="D675" s="77"/>
      <c r="E675" s="77">
        <f>'070808'!F46-5.43</f>
        <v>74.30699999999999</v>
      </c>
      <c r="F675" s="83">
        <f t="shared" si="195"/>
        <v>74.30699999999999</v>
      </c>
      <c r="G675" s="77">
        <f>H675+I675</f>
        <v>32.58</v>
      </c>
      <c r="H675" s="77"/>
      <c r="I675" s="80">
        <f>'070808'!I46</f>
        <v>32.58</v>
      </c>
      <c r="J675" s="80">
        <f>'070808'!J46</f>
        <v>0</v>
      </c>
      <c r="K675" s="84">
        <f t="shared" si="193"/>
        <v>32.58</v>
      </c>
      <c r="L675" s="77">
        <f>'070808'!L46</f>
        <v>34.372</v>
      </c>
      <c r="M675" s="77">
        <f>'070808'!M46</f>
        <v>0</v>
      </c>
      <c r="N675" s="77">
        <f>'070808'!N46</f>
        <v>34.372</v>
      </c>
      <c r="O675" s="77">
        <f>'070808'!O46</f>
        <v>36.159</v>
      </c>
      <c r="P675" s="77">
        <f>'070808'!Q75</f>
        <v>0</v>
      </c>
      <c r="Q675" s="77">
        <f>'070808'!Q46</f>
        <v>36.159</v>
      </c>
    </row>
    <row r="676" spans="2:17" ht="19.5">
      <c r="B676" s="67">
        <v>2800</v>
      </c>
      <c r="C676" s="65" t="s">
        <v>39</v>
      </c>
      <c r="D676" s="80"/>
      <c r="E676" s="80"/>
      <c r="F676" s="83">
        <f t="shared" si="195"/>
        <v>0</v>
      </c>
      <c r="G676" s="77">
        <f>H676+I676</f>
        <v>0</v>
      </c>
      <c r="H676" s="77"/>
      <c r="I676" s="80">
        <f>'070808'!I47</f>
        <v>0</v>
      </c>
      <c r="J676" s="80">
        <f>'070808'!J47</f>
        <v>0</v>
      </c>
      <c r="K676" s="84">
        <f t="shared" si="193"/>
        <v>0</v>
      </c>
      <c r="L676" s="77">
        <f>'070808'!L47</f>
        <v>0</v>
      </c>
      <c r="M676" s="77">
        <f>'070808'!M47</f>
        <v>0</v>
      </c>
      <c r="N676" s="77">
        <f>'070808'!N47</f>
        <v>0</v>
      </c>
      <c r="O676" s="77">
        <f>'070808'!O47</f>
        <v>0</v>
      </c>
      <c r="P676" s="77">
        <f>'070808'!P47</f>
        <v>0</v>
      </c>
      <c r="Q676" s="77">
        <f>'070808'!Q47</f>
        <v>0</v>
      </c>
    </row>
    <row r="677" spans="2:17" ht="19.5">
      <c r="B677" s="67">
        <v>2900</v>
      </c>
      <c r="C677" s="65" t="s">
        <v>40</v>
      </c>
      <c r="D677" s="80"/>
      <c r="E677" s="80"/>
      <c r="F677" s="83">
        <f t="shared" si="195"/>
        <v>0</v>
      </c>
      <c r="G677" s="77">
        <f>H677+I677</f>
        <v>0</v>
      </c>
      <c r="H677" s="81">
        <f>H678+H692</f>
        <v>0</v>
      </c>
      <c r="I677" s="80">
        <f>'070808'!I48</f>
        <v>0</v>
      </c>
      <c r="J677" s="80">
        <f>'070808'!J48</f>
        <v>0</v>
      </c>
      <c r="K677" s="84">
        <f t="shared" si="193"/>
        <v>0</v>
      </c>
      <c r="L677" s="77">
        <f>'070808'!L48</f>
        <v>0</v>
      </c>
      <c r="M677" s="77">
        <f>'070808'!M48</f>
        <v>0</v>
      </c>
      <c r="N677" s="77">
        <f>'070808'!N48</f>
        <v>0</v>
      </c>
      <c r="O677" s="77">
        <f>'070808'!O48</f>
        <v>0</v>
      </c>
      <c r="P677" s="77">
        <f>'070808'!P48</f>
        <v>0</v>
      </c>
      <c r="Q677" s="77">
        <f>'070808'!Q48</f>
        <v>0</v>
      </c>
    </row>
    <row r="678" spans="2:17" ht="19.5">
      <c r="B678" s="67">
        <v>3000</v>
      </c>
      <c r="C678" s="65" t="s">
        <v>41</v>
      </c>
      <c r="D678" s="81">
        <f>D679+D693</f>
        <v>0</v>
      </c>
      <c r="E678" s="81">
        <f>E679+E693</f>
        <v>0</v>
      </c>
      <c r="F678" s="83">
        <f t="shared" si="195"/>
        <v>0</v>
      </c>
      <c r="G678" s="81">
        <f>G679+G693</f>
        <v>0</v>
      </c>
      <c r="H678" s="77">
        <f>H679+H680+H683+H686+H690+H691</f>
        <v>0</v>
      </c>
      <c r="I678" s="80">
        <f>'070808'!I49</f>
        <v>0</v>
      </c>
      <c r="J678" s="80">
        <f>'070808'!J49</f>
        <v>0</v>
      </c>
      <c r="K678" s="84">
        <f t="shared" si="193"/>
        <v>0</v>
      </c>
      <c r="L678" s="77">
        <f>'070808'!L49</f>
        <v>0</v>
      </c>
      <c r="M678" s="77">
        <f>'070808'!M49</f>
        <v>0</v>
      </c>
      <c r="N678" s="77">
        <f>'070808'!N49</f>
        <v>0</v>
      </c>
      <c r="O678" s="77">
        <f>'070808'!O49</f>
        <v>0</v>
      </c>
      <c r="P678" s="77">
        <f>'070808'!P49</f>
        <v>0</v>
      </c>
      <c r="Q678" s="77">
        <f>'070808'!Q49</f>
        <v>0</v>
      </c>
    </row>
    <row r="679" spans="2:17" ht="19.5" hidden="1">
      <c r="B679" s="64">
        <v>3100</v>
      </c>
      <c r="C679" s="68" t="s">
        <v>42</v>
      </c>
      <c r="D679" s="77">
        <f>D680+D681+D684+D687+D691+D692</f>
        <v>0</v>
      </c>
      <c r="E679" s="77">
        <f>E680+E681+E684+E687+E691+E692</f>
        <v>0</v>
      </c>
      <c r="F679" s="83">
        <f t="shared" si="195"/>
        <v>0</v>
      </c>
      <c r="G679" s="77">
        <f>G680+G681+G684+G687+G691+G692</f>
        <v>0</v>
      </c>
      <c r="H679" s="77"/>
      <c r="I679" s="80">
        <f>'070808'!I50</f>
        <v>0</v>
      </c>
      <c r="J679" s="80">
        <f>'070808'!J50</f>
        <v>0</v>
      </c>
      <c r="K679" s="84">
        <f t="shared" si="193"/>
        <v>0</v>
      </c>
      <c r="L679" s="77">
        <f>'070808'!L50</f>
        <v>0</v>
      </c>
      <c r="M679" s="77">
        <f>'070808'!M50</f>
        <v>0</v>
      </c>
      <c r="N679" s="77">
        <f>'070808'!N50</f>
        <v>0</v>
      </c>
      <c r="O679" s="77">
        <f>'070808'!O50</f>
        <v>0</v>
      </c>
      <c r="P679" s="77">
        <f>'070808'!P50</f>
        <v>0</v>
      </c>
      <c r="Q679" s="77">
        <f>'070808'!Q50</f>
        <v>0</v>
      </c>
    </row>
    <row r="680" spans="2:17" ht="30" hidden="1">
      <c r="B680" s="64">
        <v>3110</v>
      </c>
      <c r="C680" s="68" t="s">
        <v>43</v>
      </c>
      <c r="D680" s="77"/>
      <c r="E680" s="77"/>
      <c r="F680" s="83">
        <f t="shared" si="195"/>
        <v>0</v>
      </c>
      <c r="G680" s="77">
        <f aca="true" t="shared" si="196" ref="G680:G693">H680+I680</f>
        <v>0</v>
      </c>
      <c r="H680" s="77"/>
      <c r="I680" s="80">
        <f>'070808'!I51</f>
        <v>0</v>
      </c>
      <c r="J680" s="80">
        <f>'070808'!J51</f>
        <v>0</v>
      </c>
      <c r="K680" s="84">
        <f t="shared" si="193"/>
        <v>0</v>
      </c>
      <c r="L680" s="77">
        <f>'070808'!L51</f>
        <v>0</v>
      </c>
      <c r="M680" s="77">
        <f>'070808'!M51</f>
        <v>0</v>
      </c>
      <c r="N680" s="77">
        <f>'070808'!N51</f>
        <v>0</v>
      </c>
      <c r="O680" s="77">
        <f>'070808'!O51</f>
        <v>0</v>
      </c>
      <c r="P680" s="77">
        <f>'070808'!P51</f>
        <v>0</v>
      </c>
      <c r="Q680" s="77">
        <f>'070808'!Q51</f>
        <v>0</v>
      </c>
    </row>
    <row r="681" spans="2:17" ht="19.5" hidden="1">
      <c r="B681" s="64">
        <v>3120</v>
      </c>
      <c r="C681" s="68" t="s">
        <v>44</v>
      </c>
      <c r="D681" s="77">
        <f>D682+D683</f>
        <v>0</v>
      </c>
      <c r="E681" s="77">
        <f>E682+E683</f>
        <v>0</v>
      </c>
      <c r="F681" s="83">
        <f t="shared" si="195"/>
        <v>0</v>
      </c>
      <c r="G681" s="77">
        <f t="shared" si="196"/>
        <v>0</v>
      </c>
      <c r="H681" s="77"/>
      <c r="I681" s="80">
        <f>'070808'!I52</f>
        <v>0</v>
      </c>
      <c r="J681" s="80">
        <f>'070808'!J52</f>
        <v>0</v>
      </c>
      <c r="K681" s="84">
        <f t="shared" si="193"/>
        <v>0</v>
      </c>
      <c r="L681" s="77">
        <f>'070808'!L52</f>
        <v>0</v>
      </c>
      <c r="M681" s="77">
        <f>'070808'!M52</f>
        <v>0</v>
      </c>
      <c r="N681" s="77">
        <f>'070808'!N52</f>
        <v>0</v>
      </c>
      <c r="O681" s="77">
        <f>'070808'!O52</f>
        <v>0</v>
      </c>
      <c r="P681" s="77">
        <f>'070808'!P52</f>
        <v>0</v>
      </c>
      <c r="Q681" s="77">
        <f>'070808'!Q52</f>
        <v>0</v>
      </c>
    </row>
    <row r="682" spans="2:17" ht="30" hidden="1">
      <c r="B682" s="64">
        <v>3121</v>
      </c>
      <c r="C682" s="68" t="s">
        <v>45</v>
      </c>
      <c r="D682" s="77"/>
      <c r="E682" s="77"/>
      <c r="F682" s="83">
        <f t="shared" si="195"/>
        <v>0</v>
      </c>
      <c r="G682" s="77">
        <f t="shared" si="196"/>
        <v>0</v>
      </c>
      <c r="H682" s="77"/>
      <c r="I682" s="80">
        <f>'070808'!I53</f>
        <v>0</v>
      </c>
      <c r="J682" s="80">
        <f>'070808'!J53</f>
        <v>0</v>
      </c>
      <c r="K682" s="84">
        <f t="shared" si="193"/>
        <v>0</v>
      </c>
      <c r="L682" s="77">
        <f>'070808'!L53</f>
        <v>0</v>
      </c>
      <c r="M682" s="77">
        <f>'070808'!M53</f>
        <v>0</v>
      </c>
      <c r="N682" s="77">
        <f>'070808'!N53</f>
        <v>0</v>
      </c>
      <c r="O682" s="77">
        <f>'070808'!O53</f>
        <v>0</v>
      </c>
      <c r="P682" s="77">
        <f>'070808'!P53</f>
        <v>0</v>
      </c>
      <c r="Q682" s="77">
        <f>'070808'!Q53</f>
        <v>0</v>
      </c>
    </row>
    <row r="683" spans="2:17" ht="30" hidden="1">
      <c r="B683" s="64">
        <v>3122</v>
      </c>
      <c r="C683" s="68" t="s">
        <v>46</v>
      </c>
      <c r="D683" s="77"/>
      <c r="E683" s="77"/>
      <c r="F683" s="83">
        <f t="shared" si="195"/>
        <v>0</v>
      </c>
      <c r="G683" s="77">
        <f t="shared" si="196"/>
        <v>0</v>
      </c>
      <c r="H683" s="77"/>
      <c r="I683" s="80">
        <f>'070808'!I54</f>
        <v>0</v>
      </c>
      <c r="J683" s="80">
        <f>'070808'!J54</f>
        <v>0</v>
      </c>
      <c r="K683" s="84">
        <f t="shared" si="193"/>
        <v>0</v>
      </c>
      <c r="L683" s="77">
        <f>'070808'!L54</f>
        <v>0</v>
      </c>
      <c r="M683" s="77">
        <f>'070808'!M54</f>
        <v>0</v>
      </c>
      <c r="N683" s="77">
        <f>'070808'!N54</f>
        <v>0</v>
      </c>
      <c r="O683" s="77">
        <f>'070808'!O54</f>
        <v>0</v>
      </c>
      <c r="P683" s="77">
        <f>'070808'!P54</f>
        <v>0</v>
      </c>
      <c r="Q683" s="77">
        <f>'070808'!Q54</f>
        <v>0</v>
      </c>
    </row>
    <row r="684" spans="2:17" ht="19.5" hidden="1">
      <c r="B684" s="64">
        <v>3130</v>
      </c>
      <c r="C684" s="68" t="s">
        <v>47</v>
      </c>
      <c r="D684" s="77">
        <f>D685+D686</f>
        <v>0</v>
      </c>
      <c r="E684" s="77">
        <f>E685+E686</f>
        <v>0</v>
      </c>
      <c r="F684" s="83">
        <f t="shared" si="195"/>
        <v>0</v>
      </c>
      <c r="G684" s="77">
        <f t="shared" si="196"/>
        <v>0</v>
      </c>
      <c r="H684" s="77"/>
      <c r="I684" s="80">
        <f>'070808'!I55</f>
        <v>0</v>
      </c>
      <c r="J684" s="80">
        <f>'070808'!J55</f>
        <v>0</v>
      </c>
      <c r="K684" s="84">
        <f t="shared" si="193"/>
        <v>0</v>
      </c>
      <c r="L684" s="77">
        <f>'070808'!L55</f>
        <v>0</v>
      </c>
      <c r="M684" s="77">
        <f>'070808'!M55</f>
        <v>0</v>
      </c>
      <c r="N684" s="77">
        <f>'070808'!N55</f>
        <v>0</v>
      </c>
      <c r="O684" s="77">
        <f>'070808'!O55</f>
        <v>0</v>
      </c>
      <c r="P684" s="77">
        <f>'070808'!P55</f>
        <v>0</v>
      </c>
      <c r="Q684" s="77">
        <f>'070808'!Q55</f>
        <v>0</v>
      </c>
    </row>
    <row r="685" spans="2:17" ht="30" hidden="1">
      <c r="B685" s="64">
        <v>3131</v>
      </c>
      <c r="C685" s="68" t="s">
        <v>48</v>
      </c>
      <c r="D685" s="77"/>
      <c r="E685" s="77"/>
      <c r="F685" s="83">
        <f t="shared" si="195"/>
        <v>0</v>
      </c>
      <c r="G685" s="77">
        <f t="shared" si="196"/>
        <v>0</v>
      </c>
      <c r="H685" s="77"/>
      <c r="I685" s="80">
        <f>'070808'!I56</f>
        <v>0</v>
      </c>
      <c r="J685" s="80">
        <f>'070808'!J56</f>
        <v>0</v>
      </c>
      <c r="K685" s="84">
        <f t="shared" si="193"/>
        <v>0</v>
      </c>
      <c r="L685" s="77">
        <f>'070808'!L56</f>
        <v>0</v>
      </c>
      <c r="M685" s="77">
        <f>'070808'!M56</f>
        <v>0</v>
      </c>
      <c r="N685" s="77">
        <f>'070808'!N56</f>
        <v>0</v>
      </c>
      <c r="O685" s="77">
        <f>'070808'!O56</f>
        <v>0</v>
      </c>
      <c r="P685" s="77">
        <f>'070808'!P56</f>
        <v>0</v>
      </c>
      <c r="Q685" s="77">
        <f>'070808'!Q56</f>
        <v>0</v>
      </c>
    </row>
    <row r="686" spans="2:17" ht="19.5" hidden="1">
      <c r="B686" s="64">
        <v>3132</v>
      </c>
      <c r="C686" s="68" t="s">
        <v>49</v>
      </c>
      <c r="D686" s="77"/>
      <c r="E686" s="77"/>
      <c r="F686" s="83">
        <f t="shared" si="195"/>
        <v>0</v>
      </c>
      <c r="G686" s="77">
        <f t="shared" si="196"/>
        <v>0</v>
      </c>
      <c r="H686" s="77">
        <f>H687+H688+H689</f>
        <v>0</v>
      </c>
      <c r="I686" s="80">
        <f>'070808'!I57</f>
        <v>0</v>
      </c>
      <c r="J686" s="80">
        <f>'070808'!J57</f>
        <v>0</v>
      </c>
      <c r="K686" s="84">
        <f t="shared" si="193"/>
        <v>0</v>
      </c>
      <c r="L686" s="77">
        <f>'070808'!L57</f>
        <v>0</v>
      </c>
      <c r="M686" s="77">
        <f>'070808'!M57</f>
        <v>0</v>
      </c>
      <c r="N686" s="77">
        <f>'070808'!N57</f>
        <v>0</v>
      </c>
      <c r="O686" s="77">
        <f>'070808'!O57</f>
        <v>0</v>
      </c>
      <c r="P686" s="77">
        <f>'070808'!P57</f>
        <v>0</v>
      </c>
      <c r="Q686" s="77">
        <f>'070808'!Q57</f>
        <v>0</v>
      </c>
    </row>
    <row r="687" spans="2:17" ht="19.5" hidden="1">
      <c r="B687" s="64">
        <v>3140</v>
      </c>
      <c r="C687" s="68" t="s">
        <v>50</v>
      </c>
      <c r="D687" s="77">
        <f>D688+D689+D690</f>
        <v>0</v>
      </c>
      <c r="E687" s="77">
        <f>E688+E689+E690</f>
        <v>0</v>
      </c>
      <c r="F687" s="83">
        <f t="shared" si="195"/>
        <v>0</v>
      </c>
      <c r="G687" s="77">
        <f t="shared" si="196"/>
        <v>0</v>
      </c>
      <c r="H687" s="77"/>
      <c r="I687" s="80">
        <f>'070808'!I58</f>
        <v>0</v>
      </c>
      <c r="J687" s="80">
        <f>'070808'!J58</f>
        <v>0</v>
      </c>
      <c r="K687" s="84">
        <f t="shared" si="193"/>
        <v>0</v>
      </c>
      <c r="L687" s="77">
        <f>'070808'!L58</f>
        <v>0</v>
      </c>
      <c r="M687" s="77">
        <f>'070808'!M58</f>
        <v>0</v>
      </c>
      <c r="N687" s="77">
        <f>'070808'!N58</f>
        <v>0</v>
      </c>
      <c r="O687" s="77">
        <f>'070808'!O58</f>
        <v>0</v>
      </c>
      <c r="P687" s="77">
        <f>'070808'!P58</f>
        <v>0</v>
      </c>
      <c r="Q687" s="77">
        <f>'070808'!Q58</f>
        <v>0</v>
      </c>
    </row>
    <row r="688" spans="2:17" ht="30" hidden="1">
      <c r="B688" s="64">
        <v>3141</v>
      </c>
      <c r="C688" s="68" t="s">
        <v>51</v>
      </c>
      <c r="D688" s="77"/>
      <c r="E688" s="77"/>
      <c r="F688" s="83">
        <f t="shared" si="195"/>
        <v>0</v>
      </c>
      <c r="G688" s="77">
        <f t="shared" si="196"/>
        <v>0</v>
      </c>
      <c r="H688" s="77"/>
      <c r="I688" s="80">
        <f>'070808'!I59</f>
        <v>0</v>
      </c>
      <c r="J688" s="80">
        <f>'070808'!J59</f>
        <v>0</v>
      </c>
      <c r="K688" s="84">
        <f t="shared" si="193"/>
        <v>0</v>
      </c>
      <c r="L688" s="77">
        <f>'070808'!L59</f>
        <v>0</v>
      </c>
      <c r="M688" s="77">
        <f>'070808'!M59</f>
        <v>0</v>
      </c>
      <c r="N688" s="77">
        <f>'070808'!N59</f>
        <v>0</v>
      </c>
      <c r="O688" s="77">
        <f>'070808'!O59</f>
        <v>0</v>
      </c>
      <c r="P688" s="77">
        <f>'070808'!P59</f>
        <v>0</v>
      </c>
      <c r="Q688" s="77">
        <f>'070808'!Q59</f>
        <v>0</v>
      </c>
    </row>
    <row r="689" spans="2:17" ht="30" hidden="1">
      <c r="B689" s="64">
        <v>3142</v>
      </c>
      <c r="C689" s="68" t="s">
        <v>52</v>
      </c>
      <c r="D689" s="77"/>
      <c r="E689" s="77"/>
      <c r="F689" s="83">
        <f t="shared" si="195"/>
        <v>0</v>
      </c>
      <c r="G689" s="77">
        <f t="shared" si="196"/>
        <v>0</v>
      </c>
      <c r="H689" s="77"/>
      <c r="I689" s="80">
        <f>'070808'!I60</f>
        <v>0</v>
      </c>
      <c r="J689" s="80">
        <f>'070808'!J60</f>
        <v>0</v>
      </c>
      <c r="K689" s="84">
        <f t="shared" si="193"/>
        <v>0</v>
      </c>
      <c r="L689" s="77">
        <f>'070808'!L60</f>
        <v>0</v>
      </c>
      <c r="M689" s="77">
        <f>'070808'!M60</f>
        <v>0</v>
      </c>
      <c r="N689" s="77">
        <f>'070808'!N60</f>
        <v>0</v>
      </c>
      <c r="O689" s="77">
        <f>'070808'!O60</f>
        <v>0</v>
      </c>
      <c r="P689" s="77">
        <f>'070808'!P60</f>
        <v>0</v>
      </c>
      <c r="Q689" s="77">
        <f>'070808'!Q60</f>
        <v>0</v>
      </c>
    </row>
    <row r="690" spans="2:17" ht="30" hidden="1">
      <c r="B690" s="64">
        <v>3143</v>
      </c>
      <c r="C690" s="68" t="s">
        <v>53</v>
      </c>
      <c r="D690" s="77"/>
      <c r="E690" s="77"/>
      <c r="F690" s="83">
        <f t="shared" si="195"/>
        <v>0</v>
      </c>
      <c r="G690" s="77">
        <f t="shared" si="196"/>
        <v>0</v>
      </c>
      <c r="H690" s="77"/>
      <c r="I690" s="80">
        <f>'070808'!I61</f>
        <v>0</v>
      </c>
      <c r="J690" s="80">
        <f>'070808'!J61</f>
        <v>0</v>
      </c>
      <c r="K690" s="84">
        <f t="shared" si="193"/>
        <v>0</v>
      </c>
      <c r="L690" s="77">
        <f>'070808'!L61</f>
        <v>0</v>
      </c>
      <c r="M690" s="77">
        <f>'070808'!M61</f>
        <v>0</v>
      </c>
      <c r="N690" s="77">
        <f>'070808'!N61</f>
        <v>0</v>
      </c>
      <c r="O690" s="77">
        <f>'070808'!O61</f>
        <v>0</v>
      </c>
      <c r="P690" s="77">
        <f>'070808'!P61</f>
        <v>0</v>
      </c>
      <c r="Q690" s="77">
        <f>'070808'!Q61</f>
        <v>0</v>
      </c>
    </row>
    <row r="691" spans="2:17" ht="19.5" hidden="1">
      <c r="B691" s="64">
        <v>3150</v>
      </c>
      <c r="C691" s="68" t="s">
        <v>54</v>
      </c>
      <c r="D691" s="77"/>
      <c r="E691" s="77"/>
      <c r="F691" s="83">
        <f t="shared" si="195"/>
        <v>0</v>
      </c>
      <c r="G691" s="77">
        <f t="shared" si="196"/>
        <v>0</v>
      </c>
      <c r="H691" s="77"/>
      <c r="I691" s="80">
        <f>'070808'!I62</f>
        <v>0</v>
      </c>
      <c r="J691" s="80">
        <f>'070808'!J62</f>
        <v>0</v>
      </c>
      <c r="K691" s="84">
        <f t="shared" si="193"/>
        <v>0</v>
      </c>
      <c r="L691" s="77">
        <f>'070808'!L62</f>
        <v>0</v>
      </c>
      <c r="M691" s="77">
        <f>'070808'!M62</f>
        <v>0</v>
      </c>
      <c r="N691" s="77">
        <f>'070808'!N62</f>
        <v>0</v>
      </c>
      <c r="O691" s="77">
        <f>'070808'!O62</f>
        <v>0</v>
      </c>
      <c r="P691" s="77">
        <f>'070808'!P62</f>
        <v>0</v>
      </c>
      <c r="Q691" s="77">
        <f>'070808'!Q62</f>
        <v>0</v>
      </c>
    </row>
    <row r="692" spans="2:17" ht="30" hidden="1">
      <c r="B692" s="64">
        <v>3160</v>
      </c>
      <c r="C692" s="68" t="s">
        <v>55</v>
      </c>
      <c r="D692" s="77"/>
      <c r="E692" s="77"/>
      <c r="F692" s="83">
        <f t="shared" si="195"/>
        <v>0</v>
      </c>
      <c r="G692" s="77">
        <f t="shared" si="196"/>
        <v>0</v>
      </c>
      <c r="H692" s="77">
        <f>H693+H694+H695+H696</f>
        <v>0</v>
      </c>
      <c r="I692" s="80">
        <f>'070808'!I63</f>
        <v>0</v>
      </c>
      <c r="J692" s="80">
        <f>'070808'!J63</f>
        <v>0</v>
      </c>
      <c r="K692" s="84">
        <f t="shared" si="193"/>
        <v>0</v>
      </c>
      <c r="L692" s="77">
        <f>'070808'!L63</f>
        <v>0</v>
      </c>
      <c r="M692" s="77">
        <f>'070808'!M63</f>
        <v>0</v>
      </c>
      <c r="N692" s="77">
        <f>'070808'!N63</f>
        <v>0</v>
      </c>
      <c r="O692" s="77">
        <f>'070808'!O63</f>
        <v>0</v>
      </c>
      <c r="P692" s="77">
        <f>'070808'!P63</f>
        <v>0</v>
      </c>
      <c r="Q692" s="77">
        <f>'070808'!Q63</f>
        <v>0</v>
      </c>
    </row>
    <row r="693" spans="2:17" ht="19.5" hidden="1">
      <c r="B693" s="64">
        <v>3200</v>
      </c>
      <c r="C693" s="68" t="s">
        <v>56</v>
      </c>
      <c r="D693" s="77">
        <f>D694+D695+D696+D697</f>
        <v>0</v>
      </c>
      <c r="E693" s="77">
        <f>E694+E695+E696+E697</f>
        <v>0</v>
      </c>
      <c r="F693" s="83">
        <f t="shared" si="195"/>
        <v>0</v>
      </c>
      <c r="G693" s="77">
        <f t="shared" si="196"/>
        <v>0</v>
      </c>
      <c r="H693" s="77"/>
      <c r="I693" s="80">
        <f>'070808'!I64</f>
        <v>0</v>
      </c>
      <c r="J693" s="80">
        <f>'070808'!J64</f>
        <v>0</v>
      </c>
      <c r="K693" s="84">
        <f t="shared" si="193"/>
        <v>0</v>
      </c>
      <c r="L693" s="77">
        <f>'070808'!L64</f>
        <v>0</v>
      </c>
      <c r="M693" s="77">
        <f>'070808'!M64</f>
        <v>0</v>
      </c>
      <c r="N693" s="77">
        <f>'070808'!N64</f>
        <v>0</v>
      </c>
      <c r="O693" s="77">
        <f>'070808'!O64</f>
        <v>0</v>
      </c>
      <c r="P693" s="77">
        <f>'070808'!P64</f>
        <v>0</v>
      </c>
      <c r="Q693" s="77">
        <f>'070808'!Q64</f>
        <v>0</v>
      </c>
    </row>
    <row r="694" spans="2:17" ht="30" hidden="1">
      <c r="B694" s="64">
        <v>3210</v>
      </c>
      <c r="C694" s="68" t="s">
        <v>57</v>
      </c>
      <c r="D694" s="77"/>
      <c r="E694" s="77"/>
      <c r="F694" s="83">
        <f t="shared" si="195"/>
        <v>0</v>
      </c>
      <c r="G694" s="77"/>
      <c r="H694" s="77"/>
      <c r="I694" s="80">
        <f>'070808'!I65</f>
        <v>0</v>
      </c>
      <c r="J694" s="80">
        <f>'070808'!J65</f>
        <v>0</v>
      </c>
      <c r="K694" s="84">
        <f t="shared" si="193"/>
        <v>0</v>
      </c>
      <c r="L694" s="77">
        <f>'070808'!L65</f>
        <v>0</v>
      </c>
      <c r="M694" s="77">
        <f>'070808'!M65</f>
        <v>0</v>
      </c>
      <c r="N694" s="77">
        <f>'070808'!N65</f>
        <v>0</v>
      </c>
      <c r="O694" s="77">
        <f>'070808'!O65</f>
        <v>0</v>
      </c>
      <c r="P694" s="77">
        <f>'070808'!P65</f>
        <v>0</v>
      </c>
      <c r="Q694" s="77">
        <f>'070808'!Q65</f>
        <v>0</v>
      </c>
    </row>
    <row r="695" spans="2:17" ht="30" hidden="1">
      <c r="B695" s="64">
        <v>3220</v>
      </c>
      <c r="C695" s="68" t="s">
        <v>58</v>
      </c>
      <c r="D695" s="77"/>
      <c r="E695" s="77"/>
      <c r="F695" s="83">
        <f t="shared" si="195"/>
        <v>0</v>
      </c>
      <c r="G695" s="77"/>
      <c r="H695" s="77"/>
      <c r="I695" s="80">
        <f>'070808'!I66</f>
        <v>0</v>
      </c>
      <c r="J695" s="80">
        <f>'070808'!J66</f>
        <v>0</v>
      </c>
      <c r="K695" s="84">
        <f t="shared" si="193"/>
        <v>0</v>
      </c>
      <c r="L695" s="77">
        <f>'070808'!L66</f>
        <v>0</v>
      </c>
      <c r="M695" s="77">
        <f>'070808'!M66</f>
        <v>0</v>
      </c>
      <c r="N695" s="77">
        <f>'070808'!N66</f>
        <v>0</v>
      </c>
      <c r="O695" s="77">
        <f>'070808'!O66</f>
        <v>0</v>
      </c>
      <c r="P695" s="77">
        <f>'070808'!P66</f>
        <v>0</v>
      </c>
      <c r="Q695" s="77">
        <f>'070808'!Q66</f>
        <v>0</v>
      </c>
    </row>
    <row r="696" spans="2:17" ht="29.25" customHeight="1">
      <c r="B696" s="64">
        <v>3230</v>
      </c>
      <c r="C696" s="68" t="s">
        <v>59</v>
      </c>
      <c r="D696" s="77"/>
      <c r="E696" s="77"/>
      <c r="F696" s="83">
        <f t="shared" si="195"/>
        <v>0</v>
      </c>
      <c r="G696" s="77"/>
      <c r="H696" s="77"/>
      <c r="I696" s="80">
        <f>'070808'!I67</f>
        <v>0</v>
      </c>
      <c r="J696" s="80">
        <f>'070808'!J67</f>
        <v>0</v>
      </c>
      <c r="K696" s="84">
        <f t="shared" si="193"/>
        <v>0</v>
      </c>
      <c r="L696" s="77">
        <f>'070808'!L67</f>
        <v>0</v>
      </c>
      <c r="M696" s="77">
        <f>'070808'!M67</f>
        <v>0</v>
      </c>
      <c r="N696" s="77">
        <f>'070808'!N67</f>
        <v>0</v>
      </c>
      <c r="O696" s="77">
        <f>'070808'!O67</f>
        <v>0</v>
      </c>
      <c r="P696" s="77">
        <f>'070808'!P67</f>
        <v>0</v>
      </c>
      <c r="Q696" s="77">
        <f>'070808'!Q67</f>
        <v>0</v>
      </c>
    </row>
    <row r="697" spans="2:17" ht="19.5">
      <c r="B697" s="64">
        <v>3240</v>
      </c>
      <c r="C697" s="68" t="s">
        <v>60</v>
      </c>
      <c r="D697" s="77"/>
      <c r="E697" s="77"/>
      <c r="F697" s="83">
        <f t="shared" si="195"/>
        <v>0</v>
      </c>
      <c r="G697" s="77"/>
      <c r="H697" s="77"/>
      <c r="I697" s="80">
        <f>'070808'!I68</f>
        <v>0</v>
      </c>
      <c r="J697" s="80">
        <f>'070808'!J68</f>
        <v>0</v>
      </c>
      <c r="K697" s="84">
        <f t="shared" si="193"/>
        <v>0</v>
      </c>
      <c r="L697" s="77">
        <f>'070808'!L68</f>
        <v>0</v>
      </c>
      <c r="M697" s="77">
        <f>'070808'!M68</f>
        <v>0</v>
      </c>
      <c r="N697" s="77">
        <f>'070808'!N68</f>
        <v>0</v>
      </c>
      <c r="O697" s="77">
        <f>'070808'!O68</f>
        <v>0</v>
      </c>
      <c r="P697" s="77">
        <f>'070808'!P68</f>
        <v>0</v>
      </c>
      <c r="Q697" s="77">
        <f>'070808'!Q68</f>
        <v>0</v>
      </c>
    </row>
    <row r="698" ht="15.75"/>
    <row r="699" spans="3:13" ht="15.75">
      <c r="C699" s="2" t="s">
        <v>115</v>
      </c>
      <c r="D699" s="2"/>
      <c r="E699" s="2"/>
      <c r="F699" s="2"/>
      <c r="G699" s="2"/>
      <c r="H699" s="2"/>
      <c r="I699" s="2"/>
      <c r="J699" s="2"/>
      <c r="K699" s="3"/>
      <c r="L699" s="3" t="s">
        <v>116</v>
      </c>
      <c r="M699" s="3"/>
    </row>
    <row r="700" spans="3:13" ht="15.75">
      <c r="C700" s="2"/>
      <c r="D700" s="2"/>
      <c r="E700" s="2"/>
      <c r="F700" s="2"/>
      <c r="G700" s="2"/>
      <c r="H700" s="2"/>
      <c r="I700" s="2"/>
      <c r="J700" s="2"/>
      <c r="K700" s="2"/>
      <c r="L700" s="103" t="s">
        <v>62</v>
      </c>
      <c r="M700" s="2"/>
    </row>
    <row r="701" spans="3:13" ht="15.75">
      <c r="C701" s="15">
        <v>2271</v>
      </c>
      <c r="G701" s="15">
        <v>11052.227</v>
      </c>
      <c r="J701" s="15">
        <f>ROUND(G701*1.0591,3)</f>
        <v>11705.414</v>
      </c>
      <c r="M701" s="15">
        <f>ROUND(J701*1.0562,3)</f>
        <v>12363.258</v>
      </c>
    </row>
    <row r="702" spans="3:13" ht="15.75">
      <c r="C702" s="15">
        <v>2272</v>
      </c>
      <c r="G702" s="15">
        <v>517.963</v>
      </c>
      <c r="J702" s="15">
        <f>ROUND(G702*1.0591,3)</f>
        <v>548.575</v>
      </c>
      <c r="M702" s="15">
        <f>ROUND(J702*1.0562,3)</f>
        <v>579.405</v>
      </c>
    </row>
    <row r="703" spans="3:13" ht="15.75">
      <c r="C703" s="15">
        <v>2273</v>
      </c>
      <c r="G703" s="15">
        <v>2996.088</v>
      </c>
      <c r="J703" s="15">
        <f>ROUND(G703*1.0591,3)</f>
        <v>3173.157</v>
      </c>
      <c r="M703" s="15">
        <f>ROUND(J703*1.0562,3)</f>
        <v>3351.488</v>
      </c>
    </row>
    <row r="704" spans="3:13" ht="15.75">
      <c r="C704" s="15">
        <v>2274</v>
      </c>
      <c r="G704" s="15">
        <v>732.57</v>
      </c>
      <c r="J704" s="15">
        <f>ROUND(G704*1.0591,3)</f>
        <v>775.865</v>
      </c>
      <c r="M704" s="15">
        <f>ROUND(J704*1.0562,3)</f>
        <v>819.469</v>
      </c>
    </row>
    <row r="705" ht="15.75">
      <c r="M705" s="28">
        <f>SUM(M706:M709)</f>
        <v>16105.913</v>
      </c>
    </row>
    <row r="706" spans="7:13" ht="15.75">
      <c r="G706" s="15">
        <v>10406.169</v>
      </c>
      <c r="J706" s="15">
        <f>ROUND(G706*1.0591,3)</f>
        <v>11021.174</v>
      </c>
      <c r="M706" s="15">
        <f>ROUND(J706*1.0562,3)</f>
        <v>11640.564</v>
      </c>
    </row>
    <row r="707" spans="7:13" ht="15.75">
      <c r="G707" s="15">
        <v>478.432</v>
      </c>
      <c r="J707" s="15">
        <f>ROUND(G707*1.0591,3)</f>
        <v>506.707</v>
      </c>
      <c r="M707" s="15">
        <f>ROUND(J707*1.0562,3)</f>
        <v>535.184</v>
      </c>
    </row>
    <row r="708" spans="7:13" ht="15.75">
      <c r="G708" s="15">
        <v>2780.83</v>
      </c>
      <c r="J708" s="15">
        <f>ROUND(G708*1.0591,3)</f>
        <v>2945.177</v>
      </c>
      <c r="M708" s="15">
        <f>ROUND(J708*1.0562,3)</f>
        <v>3110.696</v>
      </c>
    </row>
    <row r="709" spans="7:13" ht="15.75">
      <c r="G709" s="15">
        <v>732.57</v>
      </c>
      <c r="J709" s="15">
        <f>ROUND(G709*1.0591,3)</f>
        <v>775.865</v>
      </c>
      <c r="M709" s="15">
        <f>ROUND(J709*1.0562,3)</f>
        <v>819.469</v>
      </c>
    </row>
    <row r="710" ht="15.75">
      <c r="J710" s="28">
        <f>SUM(J706:J709)</f>
        <v>15248.923</v>
      </c>
    </row>
    <row r="711" spans="7:13" ht="15.75">
      <c r="G711" s="15">
        <v>646.058</v>
      </c>
      <c r="J711" s="15">
        <f>ROUND(G711*1.0591,3)</f>
        <v>684.24</v>
      </c>
      <c r="M711" s="15">
        <f>ROUND(J711*1.0562,3)</f>
        <v>722.694</v>
      </c>
    </row>
    <row r="712" spans="7:13" ht="15.75">
      <c r="G712" s="15">
        <v>39.531</v>
      </c>
      <c r="J712" s="15">
        <f>ROUND(G712*1.0591,3)</f>
        <v>41.867</v>
      </c>
      <c r="M712" s="15">
        <f>ROUND(J712*1.0562,3)</f>
        <v>44.22</v>
      </c>
    </row>
    <row r="713" spans="7:13" ht="15.75">
      <c r="G713" s="15">
        <v>215.258</v>
      </c>
      <c r="J713" s="15">
        <f>ROUND(G713*1.0591,3)</f>
        <v>227.98</v>
      </c>
      <c r="M713" s="15">
        <f>ROUND(J713*1.0562,3)</f>
        <v>240.792</v>
      </c>
    </row>
    <row r="714" spans="10:13" ht="15.75">
      <c r="J714" s="28">
        <f>SUM(J711:J713)</f>
        <v>954.087</v>
      </c>
      <c r="M714" s="28">
        <f>ROUND(J714*1.0562,3)</f>
        <v>1007.707</v>
      </c>
    </row>
    <row r="715" ht="15.75"/>
    <row r="716" spans="7:13" ht="15.75">
      <c r="G716" s="15">
        <f>SUM(G706+G711)</f>
        <v>11052.226999999999</v>
      </c>
      <c r="J716" s="15">
        <f>SUM(J706+J711)</f>
        <v>11705.414</v>
      </c>
      <c r="M716" s="15">
        <f>SUM(M706+M711)</f>
        <v>12363.258</v>
      </c>
    </row>
    <row r="717" spans="7:13" ht="15.75">
      <c r="G717" s="15">
        <f>SUM(G707+G712)</f>
        <v>517.963</v>
      </c>
      <c r="J717" s="15">
        <f>SUM(J707+J712)</f>
        <v>548.574</v>
      </c>
      <c r="M717" s="15">
        <f>SUM(M707+M712)</f>
        <v>579.404</v>
      </c>
    </row>
    <row r="718" spans="7:13" ht="15.75">
      <c r="G718" s="15">
        <f>SUM(G708+G713)</f>
        <v>2996.0879999999997</v>
      </c>
      <c r="J718" s="15">
        <f>SUM(J708+J713)</f>
        <v>3173.157</v>
      </c>
      <c r="M718" s="15">
        <f>SUM(M708+M713)</f>
        <v>3351.488</v>
      </c>
    </row>
    <row r="719" spans="7:13" ht="15.75">
      <c r="G719" s="15">
        <f>SUM(G709+G714)</f>
        <v>732.57</v>
      </c>
      <c r="J719" s="15">
        <f>SUM(J709+J714)</f>
        <v>1729.952</v>
      </c>
      <c r="M719" s="15">
        <v>819.469</v>
      </c>
    </row>
    <row r="720" spans="7:13" ht="15.75">
      <c r="G720" s="15">
        <f>SUM(G710+G715)</f>
        <v>0</v>
      </c>
      <c r="J720" s="70">
        <f>SUM(J710+J714)</f>
        <v>16203.01</v>
      </c>
      <c r="M720" s="70">
        <f>SUM(M705+M714)</f>
        <v>17113.62</v>
      </c>
    </row>
    <row r="721" ht="15.75"/>
    <row r="722" ht="15.75">
      <c r="M722" s="70">
        <f>SUM(M716+M717+M718+M719)</f>
        <v>17113.619</v>
      </c>
    </row>
    <row r="1014" ht="15.75"/>
    <row r="1015" ht="15.75"/>
    <row r="1016" ht="15.75"/>
    <row r="1017" ht="15.75"/>
  </sheetData>
  <sheetProtection/>
  <mergeCells count="20">
    <mergeCell ref="C7:O7"/>
    <mergeCell ref="O10:Q11"/>
    <mergeCell ref="H12:I12"/>
    <mergeCell ref="Q12:Q13"/>
    <mergeCell ref="L10:N11"/>
    <mergeCell ref="M12:M13"/>
    <mergeCell ref="N12:N13"/>
    <mergeCell ref="G10:K11"/>
    <mergeCell ref="P12:P13"/>
    <mergeCell ref="J12:J13"/>
    <mergeCell ref="G12:G13"/>
    <mergeCell ref="O12:O13"/>
    <mergeCell ref="K12:K13"/>
    <mergeCell ref="L12:L13"/>
    <mergeCell ref="B10:B13"/>
    <mergeCell ref="C10:C13"/>
    <mergeCell ref="D10:F11"/>
    <mergeCell ref="D12:D13"/>
    <mergeCell ref="E12:E13"/>
    <mergeCell ref="F12:F13"/>
  </mergeCells>
  <printOptions/>
  <pageMargins left="0.33" right="0.15748031496062992" top="0.2362204724409449" bottom="0.2" header="0.24" footer="0.15748031496062992"/>
  <pageSetup fitToHeight="9" fitToWidth="9" horizontalDpi="600" verticalDpi="600" orientation="landscape" paperSize="9" scale="50" r:id="rId3"/>
  <rowBreaks count="8" manualBreakCount="8">
    <brk id="51" min="1" max="16" man="1"/>
    <brk id="298" min="1" max="16" man="1"/>
    <brk id="326" min="1" max="16" man="1"/>
    <brk id="370" min="1" max="16" man="1"/>
    <brk id="395" min="1" max="16" man="1"/>
    <brk id="526" min="1" max="16" man="1"/>
    <brk id="583" min="1" max="16" man="1"/>
    <brk id="636" min="1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5"/>
  <sheetViews>
    <sheetView view="pageBreakPreview" zoomScale="80" zoomScaleSheetLayoutView="80" zoomScalePageLayoutView="0" workbookViewId="0" topLeftCell="A1">
      <pane xSplit="2" ySplit="12" topLeftCell="C6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75" sqref="B75:L75"/>
    </sheetView>
  </sheetViews>
  <sheetFormatPr defaultColWidth="9.140625" defaultRowHeight="12.75"/>
  <cols>
    <col min="1" max="1" width="8.421875" style="27" customWidth="1"/>
    <col min="2" max="2" width="50.00390625" style="15" customWidth="1"/>
    <col min="3" max="3" width="12.421875" style="15" customWidth="1"/>
    <col min="4" max="4" width="14.57421875" style="15" customWidth="1"/>
    <col min="5" max="5" width="14.421875" style="15" customWidth="1"/>
    <col min="6" max="6" width="11.8515625" style="15" customWidth="1"/>
    <col min="7" max="7" width="13.8515625" style="15" customWidth="1"/>
    <col min="8" max="8" width="11.8515625" style="15" customWidth="1"/>
    <col min="9" max="9" width="13.57421875" style="15" customWidth="1"/>
    <col min="10" max="10" width="12.28125" style="15" customWidth="1"/>
    <col min="11" max="11" width="15.57421875" style="15" customWidth="1"/>
    <col min="12" max="12" width="14.8515625" style="15" customWidth="1"/>
    <col min="13" max="13" width="16.00390625" style="15" customWidth="1"/>
    <col min="14" max="14" width="12.00390625" style="15" customWidth="1"/>
    <col min="15" max="15" width="12.57421875" style="15" customWidth="1"/>
    <col min="16" max="16" width="14.28125" style="15" customWidth="1"/>
    <col min="17" max="16384" width="9.140625" style="15" customWidth="1"/>
  </cols>
  <sheetData>
    <row r="1" spans="1:13" s="2" customFormat="1" ht="15.75">
      <c r="A1" s="1"/>
      <c r="B1" s="15"/>
      <c r="M1" s="2" t="s">
        <v>0</v>
      </c>
    </row>
    <row r="2" spans="1:17" s="2" customFormat="1" ht="30.75" customHeight="1">
      <c r="A2" s="1"/>
      <c r="B2" s="15"/>
      <c r="M2" s="104" t="s">
        <v>70</v>
      </c>
      <c r="N2" s="104"/>
      <c r="O2" s="104"/>
      <c r="P2" s="104"/>
      <c r="Q2" s="104"/>
    </row>
    <row r="3" spans="1:14" s="2" customFormat="1" ht="15.75">
      <c r="A3" s="1"/>
      <c r="B3" s="15"/>
      <c r="M3" s="25" t="s">
        <v>112</v>
      </c>
      <c r="N3" s="25"/>
    </row>
    <row r="4" spans="1:2" s="2" customFormat="1" ht="15.75">
      <c r="A4" s="1"/>
      <c r="B4" s="15"/>
    </row>
    <row r="5" spans="1:3" s="2" customFormat="1" ht="15.75">
      <c r="A5" s="1"/>
      <c r="B5" s="15"/>
      <c r="C5" s="4" t="s">
        <v>77</v>
      </c>
    </row>
    <row r="6" spans="1:7" s="2" customFormat="1" ht="20.25" customHeight="1">
      <c r="A6" s="1"/>
      <c r="B6" s="15"/>
      <c r="C6" s="5"/>
      <c r="D6" s="5"/>
      <c r="E6" s="5"/>
      <c r="F6" s="5"/>
      <c r="G6" s="5"/>
    </row>
    <row r="7" spans="1:9" s="2" customFormat="1" ht="15.75">
      <c r="A7" s="1"/>
      <c r="B7" s="15"/>
      <c r="C7" s="5"/>
      <c r="D7" s="5"/>
      <c r="E7" s="5"/>
      <c r="F7" s="5"/>
      <c r="G7" s="5"/>
      <c r="I7" s="2" t="s">
        <v>1</v>
      </c>
    </row>
    <row r="8" spans="1:17" s="6" customFormat="1" ht="12.75" customHeight="1">
      <c r="A8" s="106" t="s">
        <v>2</v>
      </c>
      <c r="B8" s="108" t="s">
        <v>3</v>
      </c>
      <c r="C8" s="105" t="s">
        <v>74</v>
      </c>
      <c r="D8" s="105"/>
      <c r="E8" s="105"/>
      <c r="F8" s="106" t="s">
        <v>78</v>
      </c>
      <c r="G8" s="106"/>
      <c r="H8" s="106"/>
      <c r="I8" s="105" t="s">
        <v>75</v>
      </c>
      <c r="J8" s="105"/>
      <c r="K8" s="105"/>
      <c r="L8" s="105" t="s">
        <v>71</v>
      </c>
      <c r="M8" s="105"/>
      <c r="N8" s="105"/>
      <c r="O8" s="105" t="s">
        <v>76</v>
      </c>
      <c r="P8" s="105"/>
      <c r="Q8" s="105"/>
    </row>
    <row r="9" spans="1:17" s="6" customFormat="1" ht="24.75" customHeight="1">
      <c r="A9" s="107"/>
      <c r="B9" s="109"/>
      <c r="C9" s="105"/>
      <c r="D9" s="105"/>
      <c r="E9" s="105"/>
      <c r="F9" s="106"/>
      <c r="G9" s="106"/>
      <c r="H9" s="106"/>
      <c r="I9" s="105"/>
      <c r="J9" s="105"/>
      <c r="K9" s="105"/>
      <c r="L9" s="105"/>
      <c r="M9" s="105"/>
      <c r="N9" s="105"/>
      <c r="O9" s="105"/>
      <c r="P9" s="105"/>
      <c r="Q9" s="105"/>
    </row>
    <row r="10" spans="1:17" s="6" customFormat="1" ht="12.75">
      <c r="A10" s="107"/>
      <c r="B10" s="109"/>
      <c r="C10" s="106" t="s">
        <v>73</v>
      </c>
      <c r="D10" s="106" t="s">
        <v>72</v>
      </c>
      <c r="E10" s="105" t="s">
        <v>4</v>
      </c>
      <c r="F10" s="106" t="s">
        <v>73</v>
      </c>
      <c r="G10" s="106" t="s">
        <v>72</v>
      </c>
      <c r="H10" s="105" t="s">
        <v>4</v>
      </c>
      <c r="I10" s="106" t="s">
        <v>73</v>
      </c>
      <c r="J10" s="106" t="s">
        <v>72</v>
      </c>
      <c r="K10" s="105" t="s">
        <v>4</v>
      </c>
      <c r="L10" s="106" t="s">
        <v>73</v>
      </c>
      <c r="M10" s="106" t="s">
        <v>72</v>
      </c>
      <c r="N10" s="105" t="s">
        <v>4</v>
      </c>
      <c r="O10" s="106" t="s">
        <v>73</v>
      </c>
      <c r="P10" s="106" t="s">
        <v>72</v>
      </c>
      <c r="Q10" s="105" t="s">
        <v>4</v>
      </c>
    </row>
    <row r="11" spans="1:17" s="6" customFormat="1" ht="12.75">
      <c r="A11" s="107"/>
      <c r="B11" s="109"/>
      <c r="C11" s="107"/>
      <c r="D11" s="107"/>
      <c r="E11" s="105"/>
      <c r="F11" s="107"/>
      <c r="G11" s="107"/>
      <c r="H11" s="105"/>
      <c r="I11" s="107"/>
      <c r="J11" s="107"/>
      <c r="K11" s="105"/>
      <c r="L11" s="107"/>
      <c r="M11" s="107"/>
      <c r="N11" s="105"/>
      <c r="O11" s="107"/>
      <c r="P11" s="107"/>
      <c r="Q11" s="105"/>
    </row>
    <row r="12" spans="1:17" ht="15.75">
      <c r="A12" s="31">
        <v>91106</v>
      </c>
      <c r="B12" s="26" t="s">
        <v>69</v>
      </c>
      <c r="C12" s="8">
        <f>C14+C49</f>
        <v>5.424</v>
      </c>
      <c r="D12" s="8">
        <f>D14+D49</f>
        <v>0</v>
      </c>
      <c r="E12" s="8">
        <f>C12+D12</f>
        <v>5.424</v>
      </c>
      <c r="F12" s="8">
        <f>F14+F49</f>
        <v>10.848</v>
      </c>
      <c r="G12" s="8">
        <f>G14+G49</f>
        <v>0</v>
      </c>
      <c r="H12" s="8">
        <f>F12+G12</f>
        <v>10.848</v>
      </c>
      <c r="I12" s="7">
        <f>I14+I49</f>
        <v>0</v>
      </c>
      <c r="J12" s="7">
        <f>J14+J49</f>
        <v>0</v>
      </c>
      <c r="K12" s="8">
        <f>I12+J12</f>
        <v>0</v>
      </c>
      <c r="L12" s="7">
        <f>L14+L49</f>
        <v>0</v>
      </c>
      <c r="M12" s="7">
        <f>M14+M49</f>
        <v>0</v>
      </c>
      <c r="N12" s="8">
        <f>L12+M12</f>
        <v>0</v>
      </c>
      <c r="O12" s="7">
        <f>O14+O49</f>
        <v>0</v>
      </c>
      <c r="P12" s="7">
        <f>P14+P49</f>
        <v>0</v>
      </c>
      <c r="Q12" s="8">
        <f>O12+P12</f>
        <v>0</v>
      </c>
    </row>
    <row r="13" spans="1:17" ht="15.75">
      <c r="A13" s="34"/>
      <c r="B13" s="17" t="s">
        <v>5</v>
      </c>
      <c r="C13" s="8"/>
      <c r="D13" s="8"/>
      <c r="E13" s="8"/>
      <c r="F13" s="8"/>
      <c r="G13" s="8"/>
      <c r="H13" s="8"/>
      <c r="I13" s="7"/>
      <c r="J13" s="7"/>
      <c r="K13" s="8"/>
      <c r="L13" s="7"/>
      <c r="M13" s="7"/>
      <c r="N13" s="8"/>
      <c r="O13" s="7"/>
      <c r="P13" s="7"/>
      <c r="Q13" s="8"/>
    </row>
    <row r="14" spans="1:17" s="28" customFormat="1" ht="15.75">
      <c r="A14" s="16">
        <v>2000</v>
      </c>
      <c r="B14" s="18" t="s">
        <v>6</v>
      </c>
      <c r="C14" s="12">
        <f>C15+C20+C36+C39+C43+C47+C48</f>
        <v>5.424</v>
      </c>
      <c r="D14" s="12">
        <f>D15+D20+D36+D39+D43+D47+D48</f>
        <v>0</v>
      </c>
      <c r="E14" s="12">
        <f aca="true" t="shared" si="0" ref="E14:E69">C14+D14</f>
        <v>5.424</v>
      </c>
      <c r="F14" s="12">
        <f>F15+F20+F36+F39+F43+F47+F48</f>
        <v>10.848</v>
      </c>
      <c r="G14" s="12">
        <f>G15+G20+G36+G39+G43+G47+G48</f>
        <v>0</v>
      </c>
      <c r="H14" s="12">
        <f>F14+G14</f>
        <v>10.848</v>
      </c>
      <c r="I14" s="9">
        <f>I15+I20+I36+I39+I43+I47+I48</f>
        <v>0</v>
      </c>
      <c r="J14" s="9">
        <f>J15+J20+J36+J39+J43+J47+J48</f>
        <v>0</v>
      </c>
      <c r="K14" s="12">
        <f>I14+J14</f>
        <v>0</v>
      </c>
      <c r="L14" s="9">
        <f>L15+L20+L36+L39+L43+L47+L48</f>
        <v>0</v>
      </c>
      <c r="M14" s="9">
        <f>M15+M20+M36+M39+M43+M47+M48</f>
        <v>0</v>
      </c>
      <c r="N14" s="12">
        <f>L14+M14</f>
        <v>0</v>
      </c>
      <c r="O14" s="9">
        <f>O15+O20+O36+O39+O43+O47+O48</f>
        <v>0</v>
      </c>
      <c r="P14" s="9">
        <f>P15+P20+P36+P39+P43+P47+P48</f>
        <v>0</v>
      </c>
      <c r="Q14" s="12">
        <f>O14+P14</f>
        <v>0</v>
      </c>
    </row>
    <row r="15" spans="1:17" s="29" customFormat="1" ht="15.75">
      <c r="A15" s="16">
        <v>2100</v>
      </c>
      <c r="B15" s="18" t="s">
        <v>7</v>
      </c>
      <c r="C15" s="12">
        <f>C17+C19</f>
        <v>0</v>
      </c>
      <c r="D15" s="12">
        <f>D17+D19</f>
        <v>0</v>
      </c>
      <c r="E15" s="12">
        <f t="shared" si="0"/>
        <v>0</v>
      </c>
      <c r="F15" s="12">
        <f>F17+F19</f>
        <v>0</v>
      </c>
      <c r="G15" s="12">
        <f>G17+G19</f>
        <v>0</v>
      </c>
      <c r="H15" s="12">
        <f>F15+G15</f>
        <v>0</v>
      </c>
      <c r="I15" s="9">
        <f>I17+I19</f>
        <v>0</v>
      </c>
      <c r="J15" s="9">
        <f>J17+J19</f>
        <v>0</v>
      </c>
      <c r="K15" s="12">
        <f>I15+J15</f>
        <v>0</v>
      </c>
      <c r="L15" s="9">
        <f>L17+L19</f>
        <v>0</v>
      </c>
      <c r="M15" s="9">
        <f>M17+M19</f>
        <v>0</v>
      </c>
      <c r="N15" s="12">
        <f>L15+M15</f>
        <v>0</v>
      </c>
      <c r="O15" s="9">
        <f>O17+O19</f>
        <v>0</v>
      </c>
      <c r="P15" s="9">
        <f>P17+P19</f>
        <v>0</v>
      </c>
      <c r="Q15" s="12">
        <f>O15+P15</f>
        <v>0</v>
      </c>
    </row>
    <row r="16" spans="1:17" s="30" customFormat="1" ht="15.75">
      <c r="A16" s="17">
        <v>2110</v>
      </c>
      <c r="B16" s="19" t="s">
        <v>8</v>
      </c>
      <c r="C16" s="14">
        <f>C17</f>
        <v>0</v>
      </c>
      <c r="D16" s="14">
        <f>D17</f>
        <v>0</v>
      </c>
      <c r="E16" s="8">
        <f t="shared" si="0"/>
        <v>0</v>
      </c>
      <c r="F16" s="14">
        <f>F17</f>
        <v>0</v>
      </c>
      <c r="G16" s="14">
        <f>G17</f>
        <v>0</v>
      </c>
      <c r="H16" s="8">
        <f>F16+G16</f>
        <v>0</v>
      </c>
      <c r="I16" s="11">
        <f>I17</f>
        <v>0</v>
      </c>
      <c r="J16" s="11">
        <f>J17</f>
        <v>0</v>
      </c>
      <c r="K16" s="8">
        <f>I16+J16</f>
        <v>0</v>
      </c>
      <c r="L16" s="11">
        <f>L17</f>
        <v>0</v>
      </c>
      <c r="M16" s="11">
        <f>M17</f>
        <v>0</v>
      </c>
      <c r="N16" s="8">
        <f>L16+M16</f>
        <v>0</v>
      </c>
      <c r="O16" s="11">
        <f>O17</f>
        <v>0</v>
      </c>
      <c r="P16" s="11">
        <f>P17</f>
        <v>0</v>
      </c>
      <c r="Q16" s="8">
        <f>O16+P16</f>
        <v>0</v>
      </c>
    </row>
    <row r="17" spans="1:17" ht="15.75">
      <c r="A17" s="17">
        <v>2111</v>
      </c>
      <c r="B17" s="19" t="s">
        <v>9</v>
      </c>
      <c r="C17" s="8"/>
      <c r="D17" s="8"/>
      <c r="E17" s="8">
        <f t="shared" si="0"/>
        <v>0</v>
      </c>
      <c r="F17" s="8"/>
      <c r="G17" s="8"/>
      <c r="H17" s="8">
        <f>F17+G17</f>
        <v>0</v>
      </c>
      <c r="I17" s="7"/>
      <c r="J17" s="7"/>
      <c r="K17" s="8">
        <f>I17+J17</f>
        <v>0</v>
      </c>
      <c r="L17" s="7"/>
      <c r="M17" s="7"/>
      <c r="N17" s="8">
        <f>L17+M17</f>
        <v>0</v>
      </c>
      <c r="O17" s="7"/>
      <c r="P17" s="7"/>
      <c r="Q17" s="8">
        <f>O17+P17</f>
        <v>0</v>
      </c>
    </row>
    <row r="18" spans="1:17" s="30" customFormat="1" ht="15.75">
      <c r="A18" s="17">
        <v>2112</v>
      </c>
      <c r="B18" s="19" t="s">
        <v>10</v>
      </c>
      <c r="C18" s="14"/>
      <c r="D18" s="14"/>
      <c r="E18" s="8">
        <f>C18+D18</f>
        <v>0</v>
      </c>
      <c r="F18" s="14"/>
      <c r="G18" s="14"/>
      <c r="H18" s="8">
        <f>F18+G18</f>
        <v>0</v>
      </c>
      <c r="I18" s="11"/>
      <c r="J18" s="11"/>
      <c r="K18" s="8">
        <f>I18+J18</f>
        <v>0</v>
      </c>
      <c r="L18" s="11"/>
      <c r="M18" s="11"/>
      <c r="N18" s="8">
        <f>L18+M18</f>
        <v>0</v>
      </c>
      <c r="O18" s="11"/>
      <c r="P18" s="11"/>
      <c r="Q18" s="8">
        <f>O18+P18</f>
        <v>0</v>
      </c>
    </row>
    <row r="19" spans="1:17" s="30" customFormat="1" ht="15.75">
      <c r="A19" s="17">
        <v>2120</v>
      </c>
      <c r="B19" s="19" t="s">
        <v>11</v>
      </c>
      <c r="C19" s="14"/>
      <c r="D19" s="14"/>
      <c r="E19" s="8">
        <f t="shared" si="0"/>
        <v>0</v>
      </c>
      <c r="F19" s="14"/>
      <c r="G19" s="14"/>
      <c r="H19" s="8">
        <f aca="true" t="shared" si="1" ref="H19:H69">F19+G19</f>
        <v>0</v>
      </c>
      <c r="I19" s="11"/>
      <c r="J19" s="11"/>
      <c r="K19" s="8">
        <f aca="true" t="shared" si="2" ref="K19:K69">I19+J19</f>
        <v>0</v>
      </c>
      <c r="L19" s="11"/>
      <c r="M19" s="11"/>
      <c r="N19" s="8">
        <f aca="true" t="shared" si="3" ref="N19:N69">L19+M19</f>
        <v>0</v>
      </c>
      <c r="O19" s="11"/>
      <c r="P19" s="11"/>
      <c r="Q19" s="8">
        <f aca="true" t="shared" si="4" ref="Q19:Q69">O19+P19</f>
        <v>0</v>
      </c>
    </row>
    <row r="20" spans="1:17" ht="15.75">
      <c r="A20" s="16">
        <v>2200</v>
      </c>
      <c r="B20" s="18" t="s">
        <v>12</v>
      </c>
      <c r="C20" s="8">
        <f>SUM(C21:C27,C33)</f>
        <v>0</v>
      </c>
      <c r="D20" s="8">
        <f>SUM(D21:D27,D33)</f>
        <v>0</v>
      </c>
      <c r="E20" s="8">
        <f t="shared" si="0"/>
        <v>0</v>
      </c>
      <c r="F20" s="8">
        <f>SUM(F21:F27,F33)</f>
        <v>0</v>
      </c>
      <c r="G20" s="8">
        <f>SUM(G21:G27,G33)</f>
        <v>0</v>
      </c>
      <c r="H20" s="8">
        <f t="shared" si="1"/>
        <v>0</v>
      </c>
      <c r="I20" s="7">
        <f>SUM(I21:I27,I33)</f>
        <v>0</v>
      </c>
      <c r="J20" s="7">
        <f>SUM(J21:J27,J33)</f>
        <v>0</v>
      </c>
      <c r="K20" s="8">
        <f t="shared" si="2"/>
        <v>0</v>
      </c>
      <c r="L20" s="7">
        <f>SUM(L21:L27,L33)</f>
        <v>0</v>
      </c>
      <c r="M20" s="7">
        <f>SUM(M21:M27,M33)</f>
        <v>0</v>
      </c>
      <c r="N20" s="8">
        <f t="shared" si="3"/>
        <v>0</v>
      </c>
      <c r="O20" s="7">
        <f>SUM(O21:O27,O33)</f>
        <v>0</v>
      </c>
      <c r="P20" s="7">
        <f>SUM(P21:P27,P33)</f>
        <v>0</v>
      </c>
      <c r="Q20" s="8">
        <f t="shared" si="4"/>
        <v>0</v>
      </c>
    </row>
    <row r="21" spans="1:17" ht="15.75">
      <c r="A21" s="17">
        <v>2210</v>
      </c>
      <c r="B21" s="19" t="s">
        <v>13</v>
      </c>
      <c r="C21" s="8"/>
      <c r="D21" s="8"/>
      <c r="E21" s="8">
        <f t="shared" si="0"/>
        <v>0</v>
      </c>
      <c r="F21" s="8"/>
      <c r="G21" s="8"/>
      <c r="H21" s="8">
        <f t="shared" si="1"/>
        <v>0</v>
      </c>
      <c r="I21" s="7">
        <f>ROUND(F21*1.081,3)</f>
        <v>0</v>
      </c>
      <c r="J21" s="7"/>
      <c r="K21" s="8">
        <f t="shared" si="2"/>
        <v>0</v>
      </c>
      <c r="L21" s="7">
        <f>ROUND(I21*1.055,3)</f>
        <v>0</v>
      </c>
      <c r="M21" s="7">
        <f>ROUND(J21*1.055,3)</f>
        <v>0</v>
      </c>
      <c r="N21" s="8">
        <f t="shared" si="3"/>
        <v>0</v>
      </c>
      <c r="O21" s="7">
        <f>ROUND(L21*1.052,3)</f>
        <v>0</v>
      </c>
      <c r="P21" s="7">
        <f>ROUND(M21*1.052,3)</f>
        <v>0</v>
      </c>
      <c r="Q21" s="8">
        <f t="shared" si="4"/>
        <v>0</v>
      </c>
    </row>
    <row r="22" spans="1:17" ht="15.75">
      <c r="A22" s="17">
        <v>2220</v>
      </c>
      <c r="B22" s="19" t="s">
        <v>14</v>
      </c>
      <c r="C22" s="8"/>
      <c r="D22" s="8"/>
      <c r="E22" s="8">
        <f t="shared" si="0"/>
        <v>0</v>
      </c>
      <c r="F22" s="8"/>
      <c r="G22" s="8"/>
      <c r="H22" s="8">
        <f t="shared" si="1"/>
        <v>0</v>
      </c>
      <c r="I22" s="7"/>
      <c r="J22" s="7"/>
      <c r="K22" s="8">
        <f t="shared" si="2"/>
        <v>0</v>
      </c>
      <c r="L22" s="7">
        <f aca="true" t="shared" si="5" ref="L22:M26">ROUND(I22*1.055,3)</f>
        <v>0</v>
      </c>
      <c r="M22" s="7">
        <f t="shared" si="5"/>
        <v>0</v>
      </c>
      <c r="N22" s="8">
        <f t="shared" si="3"/>
        <v>0</v>
      </c>
      <c r="O22" s="7">
        <f aca="true" t="shared" si="6" ref="O22:P26">ROUND(L22*1.052,3)</f>
        <v>0</v>
      </c>
      <c r="P22" s="7">
        <f t="shared" si="6"/>
        <v>0</v>
      </c>
      <c r="Q22" s="8">
        <f t="shared" si="4"/>
        <v>0</v>
      </c>
    </row>
    <row r="23" spans="1:17" ht="15.75">
      <c r="A23" s="17">
        <v>2230</v>
      </c>
      <c r="B23" s="19" t="s">
        <v>15</v>
      </c>
      <c r="C23" s="8"/>
      <c r="D23" s="8"/>
      <c r="E23" s="8">
        <f t="shared" si="0"/>
        <v>0</v>
      </c>
      <c r="F23" s="8"/>
      <c r="G23" s="8"/>
      <c r="H23" s="8">
        <f t="shared" si="1"/>
        <v>0</v>
      </c>
      <c r="I23" s="7"/>
      <c r="J23" s="7"/>
      <c r="K23" s="8">
        <f t="shared" si="2"/>
        <v>0</v>
      </c>
      <c r="L23" s="7">
        <f t="shared" si="5"/>
        <v>0</v>
      </c>
      <c r="M23" s="7">
        <f t="shared" si="5"/>
        <v>0</v>
      </c>
      <c r="N23" s="8">
        <f t="shared" si="3"/>
        <v>0</v>
      </c>
      <c r="O23" s="7">
        <f t="shared" si="6"/>
        <v>0</v>
      </c>
      <c r="P23" s="7">
        <f t="shared" si="6"/>
        <v>0</v>
      </c>
      <c r="Q23" s="8">
        <f t="shared" si="4"/>
        <v>0</v>
      </c>
    </row>
    <row r="24" spans="1:17" ht="15.75">
      <c r="A24" s="17">
        <v>2240</v>
      </c>
      <c r="B24" s="19" t="s">
        <v>16</v>
      </c>
      <c r="C24" s="8"/>
      <c r="D24" s="8"/>
      <c r="E24" s="8">
        <f t="shared" si="0"/>
        <v>0</v>
      </c>
      <c r="F24" s="8"/>
      <c r="G24" s="8"/>
      <c r="H24" s="8">
        <f t="shared" si="1"/>
        <v>0</v>
      </c>
      <c r="I24" s="7">
        <f>ROUND(F24*1.081,3)</f>
        <v>0</v>
      </c>
      <c r="J24" s="7"/>
      <c r="K24" s="8">
        <f t="shared" si="2"/>
        <v>0</v>
      </c>
      <c r="L24" s="7">
        <f t="shared" si="5"/>
        <v>0</v>
      </c>
      <c r="M24" s="7">
        <f t="shared" si="5"/>
        <v>0</v>
      </c>
      <c r="N24" s="8">
        <f t="shared" si="3"/>
        <v>0</v>
      </c>
      <c r="O24" s="7">
        <f t="shared" si="6"/>
        <v>0</v>
      </c>
      <c r="P24" s="7">
        <f t="shared" si="6"/>
        <v>0</v>
      </c>
      <c r="Q24" s="8">
        <f t="shared" si="4"/>
        <v>0</v>
      </c>
    </row>
    <row r="25" spans="1:17" s="30" customFormat="1" ht="15.75">
      <c r="A25" s="17">
        <v>2250</v>
      </c>
      <c r="B25" s="19" t="s">
        <v>17</v>
      </c>
      <c r="C25" s="14"/>
      <c r="D25" s="14"/>
      <c r="E25" s="8">
        <f t="shared" si="0"/>
        <v>0</v>
      </c>
      <c r="F25" s="14"/>
      <c r="G25" s="14"/>
      <c r="H25" s="8">
        <f t="shared" si="1"/>
        <v>0</v>
      </c>
      <c r="I25" s="7">
        <f>ROUND(F25*1.081,3)</f>
        <v>0</v>
      </c>
      <c r="J25" s="11"/>
      <c r="K25" s="8">
        <f t="shared" si="2"/>
        <v>0</v>
      </c>
      <c r="L25" s="7">
        <f t="shared" si="5"/>
        <v>0</v>
      </c>
      <c r="M25" s="7">
        <f t="shared" si="5"/>
        <v>0</v>
      </c>
      <c r="N25" s="8">
        <f t="shared" si="3"/>
        <v>0</v>
      </c>
      <c r="O25" s="7">
        <f t="shared" si="6"/>
        <v>0</v>
      </c>
      <c r="P25" s="7">
        <f t="shared" si="6"/>
        <v>0</v>
      </c>
      <c r="Q25" s="8">
        <f t="shared" si="4"/>
        <v>0</v>
      </c>
    </row>
    <row r="26" spans="1:17" s="30" customFormat="1" ht="15.75">
      <c r="A26" s="17">
        <v>2260</v>
      </c>
      <c r="B26" s="19" t="s">
        <v>18</v>
      </c>
      <c r="C26" s="14"/>
      <c r="D26" s="14"/>
      <c r="E26" s="8">
        <f t="shared" si="0"/>
        <v>0</v>
      </c>
      <c r="F26" s="14"/>
      <c r="G26" s="14"/>
      <c r="H26" s="8">
        <f t="shared" si="1"/>
        <v>0</v>
      </c>
      <c r="I26" s="7">
        <f>ROUND(F26*1.081,3)</f>
        <v>0</v>
      </c>
      <c r="J26" s="11"/>
      <c r="K26" s="8">
        <f t="shared" si="2"/>
        <v>0</v>
      </c>
      <c r="L26" s="7">
        <f t="shared" si="5"/>
        <v>0</v>
      </c>
      <c r="M26" s="7">
        <f t="shared" si="5"/>
        <v>0</v>
      </c>
      <c r="N26" s="8">
        <f t="shared" si="3"/>
        <v>0</v>
      </c>
      <c r="O26" s="7">
        <f t="shared" si="6"/>
        <v>0</v>
      </c>
      <c r="P26" s="7">
        <f t="shared" si="6"/>
        <v>0</v>
      </c>
      <c r="Q26" s="8">
        <f t="shared" si="4"/>
        <v>0</v>
      </c>
    </row>
    <row r="27" spans="1:17" ht="15.75">
      <c r="A27" s="17">
        <v>2270</v>
      </c>
      <c r="B27" s="19" t="s">
        <v>19</v>
      </c>
      <c r="C27" s="8">
        <f>SUM(C28:C32)</f>
        <v>0</v>
      </c>
      <c r="D27" s="8">
        <f>SUM(D28:D32)</f>
        <v>0</v>
      </c>
      <c r="E27" s="8">
        <f t="shared" si="0"/>
        <v>0</v>
      </c>
      <c r="F27" s="8">
        <f>SUM(F28:F32)</f>
        <v>0</v>
      </c>
      <c r="G27" s="8">
        <f>SUM(G28:G32)</f>
        <v>0</v>
      </c>
      <c r="H27" s="8">
        <f t="shared" si="1"/>
        <v>0</v>
      </c>
      <c r="I27" s="7">
        <f>SUM(I28:I32)</f>
        <v>0</v>
      </c>
      <c r="J27" s="7">
        <f>SUM(J28:J32)</f>
        <v>0</v>
      </c>
      <c r="K27" s="8">
        <f t="shared" si="2"/>
        <v>0</v>
      </c>
      <c r="L27" s="7">
        <f>SUM(L28:L32)</f>
        <v>0</v>
      </c>
      <c r="M27" s="7">
        <f>SUM(M28:M32)</f>
        <v>0</v>
      </c>
      <c r="N27" s="8">
        <f t="shared" si="3"/>
        <v>0</v>
      </c>
      <c r="O27" s="7">
        <f>SUM(O28:O32)</f>
        <v>0</v>
      </c>
      <c r="P27" s="7">
        <f>SUM(P28:P32)</f>
        <v>0</v>
      </c>
      <c r="Q27" s="8">
        <f t="shared" si="4"/>
        <v>0</v>
      </c>
    </row>
    <row r="28" spans="1:17" ht="15.75">
      <c r="A28" s="17">
        <v>2271</v>
      </c>
      <c r="B28" s="19" t="s">
        <v>20</v>
      </c>
      <c r="C28" s="8"/>
      <c r="D28" s="8"/>
      <c r="E28" s="8">
        <f t="shared" si="0"/>
        <v>0</v>
      </c>
      <c r="F28" s="8"/>
      <c r="G28" s="8"/>
      <c r="H28" s="8">
        <f t="shared" si="1"/>
        <v>0</v>
      </c>
      <c r="I28" s="7"/>
      <c r="J28" s="7"/>
      <c r="K28" s="8">
        <f t="shared" si="2"/>
        <v>0</v>
      </c>
      <c r="L28" s="7">
        <f>ROUND(I28*1.0688,3)</f>
        <v>0</v>
      </c>
      <c r="M28" s="7">
        <f>ROUND(J28*1.0688,3)</f>
        <v>0</v>
      </c>
      <c r="N28" s="8">
        <f t="shared" si="3"/>
        <v>0</v>
      </c>
      <c r="O28" s="7">
        <f aca="true" t="shared" si="7" ref="O28:P32">ROUND(L28*1.052,3)</f>
        <v>0</v>
      </c>
      <c r="P28" s="7">
        <f t="shared" si="7"/>
        <v>0</v>
      </c>
      <c r="Q28" s="8">
        <f t="shared" si="4"/>
        <v>0</v>
      </c>
    </row>
    <row r="29" spans="1:17" ht="15.75">
      <c r="A29" s="17">
        <v>2272</v>
      </c>
      <c r="B29" s="19" t="s">
        <v>21</v>
      </c>
      <c r="C29" s="8"/>
      <c r="D29" s="8"/>
      <c r="E29" s="8">
        <f t="shared" si="0"/>
        <v>0</v>
      </c>
      <c r="F29" s="8"/>
      <c r="G29" s="8"/>
      <c r="H29" s="8">
        <f t="shared" si="1"/>
        <v>0</v>
      </c>
      <c r="I29" s="7"/>
      <c r="J29" s="7"/>
      <c r="K29" s="8">
        <f t="shared" si="2"/>
        <v>0</v>
      </c>
      <c r="L29" s="7">
        <f aca="true" t="shared" si="8" ref="L29:M32">ROUND(I29*1.0688,3)</f>
        <v>0</v>
      </c>
      <c r="M29" s="7">
        <f t="shared" si="8"/>
        <v>0</v>
      </c>
      <c r="N29" s="8">
        <f t="shared" si="3"/>
        <v>0</v>
      </c>
      <c r="O29" s="7">
        <f t="shared" si="7"/>
        <v>0</v>
      </c>
      <c r="P29" s="7">
        <f t="shared" si="7"/>
        <v>0</v>
      </c>
      <c r="Q29" s="8">
        <f t="shared" si="4"/>
        <v>0</v>
      </c>
    </row>
    <row r="30" spans="1:17" ht="15.75">
      <c r="A30" s="17">
        <v>2273</v>
      </c>
      <c r="B30" s="19" t="s">
        <v>22</v>
      </c>
      <c r="C30" s="8"/>
      <c r="D30" s="8"/>
      <c r="E30" s="8">
        <f t="shared" si="0"/>
        <v>0</v>
      </c>
      <c r="F30" s="8"/>
      <c r="G30" s="8"/>
      <c r="H30" s="8">
        <f t="shared" si="1"/>
        <v>0</v>
      </c>
      <c r="I30" s="7"/>
      <c r="J30" s="7"/>
      <c r="K30" s="8">
        <f t="shared" si="2"/>
        <v>0</v>
      </c>
      <c r="L30" s="7">
        <f t="shared" si="8"/>
        <v>0</v>
      </c>
      <c r="M30" s="7">
        <f t="shared" si="8"/>
        <v>0</v>
      </c>
      <c r="N30" s="8">
        <f t="shared" si="3"/>
        <v>0</v>
      </c>
      <c r="O30" s="7">
        <f t="shared" si="7"/>
        <v>0</v>
      </c>
      <c r="P30" s="7">
        <f t="shared" si="7"/>
        <v>0</v>
      </c>
      <c r="Q30" s="8">
        <f t="shared" si="4"/>
        <v>0</v>
      </c>
    </row>
    <row r="31" spans="1:17" ht="15.75">
      <c r="A31" s="17">
        <v>2274</v>
      </c>
      <c r="B31" s="19" t="s">
        <v>23</v>
      </c>
      <c r="C31" s="8"/>
      <c r="D31" s="8"/>
      <c r="E31" s="8">
        <f t="shared" si="0"/>
        <v>0</v>
      </c>
      <c r="F31" s="8"/>
      <c r="G31" s="8"/>
      <c r="H31" s="8">
        <f t="shared" si="1"/>
        <v>0</v>
      </c>
      <c r="I31" s="7"/>
      <c r="J31" s="7"/>
      <c r="K31" s="8">
        <f t="shared" si="2"/>
        <v>0</v>
      </c>
      <c r="L31" s="7">
        <f t="shared" si="8"/>
        <v>0</v>
      </c>
      <c r="M31" s="7">
        <f t="shared" si="8"/>
        <v>0</v>
      </c>
      <c r="N31" s="8">
        <f t="shared" si="3"/>
        <v>0</v>
      </c>
      <c r="O31" s="7">
        <f t="shared" si="7"/>
        <v>0</v>
      </c>
      <c r="P31" s="7">
        <f t="shared" si="7"/>
        <v>0</v>
      </c>
      <c r="Q31" s="8">
        <f t="shared" si="4"/>
        <v>0</v>
      </c>
    </row>
    <row r="32" spans="1:17" ht="15.75">
      <c r="A32" s="17">
        <v>2275</v>
      </c>
      <c r="B32" s="19" t="s">
        <v>24</v>
      </c>
      <c r="C32" s="8"/>
      <c r="D32" s="8"/>
      <c r="E32" s="8">
        <f t="shared" si="0"/>
        <v>0</v>
      </c>
      <c r="F32" s="8"/>
      <c r="G32" s="8"/>
      <c r="H32" s="8">
        <f t="shared" si="1"/>
        <v>0</v>
      </c>
      <c r="I32" s="7"/>
      <c r="J32" s="7"/>
      <c r="K32" s="8">
        <f t="shared" si="2"/>
        <v>0</v>
      </c>
      <c r="L32" s="7">
        <f t="shared" si="8"/>
        <v>0</v>
      </c>
      <c r="M32" s="7">
        <f t="shared" si="8"/>
        <v>0</v>
      </c>
      <c r="N32" s="8">
        <f t="shared" si="3"/>
        <v>0</v>
      </c>
      <c r="O32" s="7">
        <f t="shared" si="7"/>
        <v>0</v>
      </c>
      <c r="P32" s="7">
        <f t="shared" si="7"/>
        <v>0</v>
      </c>
      <c r="Q32" s="8">
        <f t="shared" si="4"/>
        <v>0</v>
      </c>
    </row>
    <row r="33" spans="1:17" s="30" customFormat="1" ht="30">
      <c r="A33" s="17">
        <v>2280</v>
      </c>
      <c r="B33" s="20" t="s">
        <v>25</v>
      </c>
      <c r="C33" s="14">
        <f>SUM(C34:C35)</f>
        <v>0</v>
      </c>
      <c r="D33" s="14">
        <f>SUM(D34:D35)</f>
        <v>0</v>
      </c>
      <c r="E33" s="8">
        <f t="shared" si="0"/>
        <v>0</v>
      </c>
      <c r="F33" s="14">
        <f>SUM(F34:F35)</f>
        <v>0</v>
      </c>
      <c r="G33" s="14">
        <f>SUM(G34:G35)</f>
        <v>0</v>
      </c>
      <c r="H33" s="8">
        <f t="shared" si="1"/>
        <v>0</v>
      </c>
      <c r="I33" s="11">
        <f>SUM(I34:I35)</f>
        <v>0</v>
      </c>
      <c r="J33" s="11">
        <f>SUM(J34:J35)</f>
        <v>0</v>
      </c>
      <c r="K33" s="8">
        <f t="shared" si="2"/>
        <v>0</v>
      </c>
      <c r="L33" s="11">
        <f>SUM(L34:L35)</f>
        <v>0</v>
      </c>
      <c r="M33" s="11">
        <f>SUM(M34:M35)</f>
        <v>0</v>
      </c>
      <c r="N33" s="8">
        <f t="shared" si="3"/>
        <v>0</v>
      </c>
      <c r="O33" s="11">
        <f>SUM(O34:O35)</f>
        <v>0</v>
      </c>
      <c r="P33" s="11">
        <f>SUM(P34:P35)</f>
        <v>0</v>
      </c>
      <c r="Q33" s="8">
        <f t="shared" si="4"/>
        <v>0</v>
      </c>
    </row>
    <row r="34" spans="1:17" s="30" customFormat="1" ht="30">
      <c r="A34" s="17">
        <v>2281</v>
      </c>
      <c r="B34" s="20" t="s">
        <v>26</v>
      </c>
      <c r="C34" s="14"/>
      <c r="D34" s="14"/>
      <c r="E34" s="8">
        <f t="shared" si="0"/>
        <v>0</v>
      </c>
      <c r="F34" s="14"/>
      <c r="G34" s="14"/>
      <c r="H34" s="8">
        <f t="shared" si="1"/>
        <v>0</v>
      </c>
      <c r="I34" s="11"/>
      <c r="J34" s="11"/>
      <c r="K34" s="8">
        <f t="shared" si="2"/>
        <v>0</v>
      </c>
      <c r="L34" s="7">
        <f>ROUND(I34*1.055,3)</f>
        <v>0</v>
      </c>
      <c r="M34" s="7">
        <f>ROUND(J34*1.055,3)</f>
        <v>0</v>
      </c>
      <c r="N34" s="8">
        <f t="shared" si="3"/>
        <v>0</v>
      </c>
      <c r="O34" s="7">
        <f>ROUND(L34*1.052,3)</f>
        <v>0</v>
      </c>
      <c r="P34" s="7">
        <f>ROUND(M34*1.052,3)</f>
        <v>0</v>
      </c>
      <c r="Q34" s="8">
        <f t="shared" si="4"/>
        <v>0</v>
      </c>
    </row>
    <row r="35" spans="1:17" s="30" customFormat="1" ht="30">
      <c r="A35" s="17">
        <v>2282</v>
      </c>
      <c r="B35" s="20" t="s">
        <v>27</v>
      </c>
      <c r="C35" s="14"/>
      <c r="D35" s="14"/>
      <c r="E35" s="8">
        <f t="shared" si="0"/>
        <v>0</v>
      </c>
      <c r="F35" s="14"/>
      <c r="G35" s="14"/>
      <c r="H35" s="8">
        <f t="shared" si="1"/>
        <v>0</v>
      </c>
      <c r="I35" s="7">
        <f>ROUND(F35*1.081,3)</f>
        <v>0</v>
      </c>
      <c r="J35" s="11"/>
      <c r="K35" s="8">
        <f t="shared" si="2"/>
        <v>0</v>
      </c>
      <c r="L35" s="7">
        <f>ROUND(I35*1.055,3)</f>
        <v>0</v>
      </c>
      <c r="M35" s="7">
        <f>ROUND(J35*1.055,3)</f>
        <v>0</v>
      </c>
      <c r="N35" s="8">
        <f t="shared" si="3"/>
        <v>0</v>
      </c>
      <c r="O35" s="7">
        <f>ROUND(L35*1.052,3)</f>
        <v>0</v>
      </c>
      <c r="P35" s="7">
        <f>ROUND(M35*1.052,3)</f>
        <v>0</v>
      </c>
      <c r="Q35" s="8">
        <f t="shared" si="4"/>
        <v>0</v>
      </c>
    </row>
    <row r="36" spans="1:17" s="29" customFormat="1" ht="15.75">
      <c r="A36" s="16">
        <v>2400</v>
      </c>
      <c r="B36" s="18" t="s">
        <v>28</v>
      </c>
      <c r="C36" s="13">
        <f>SUM(C37:C38)</f>
        <v>0</v>
      </c>
      <c r="D36" s="13">
        <f>SUM(D37:D38)</f>
        <v>0</v>
      </c>
      <c r="E36" s="8">
        <f t="shared" si="0"/>
        <v>0</v>
      </c>
      <c r="F36" s="13">
        <f>SUM(F37:F38)</f>
        <v>0</v>
      </c>
      <c r="G36" s="13">
        <f>SUM(G37:G38)</f>
        <v>0</v>
      </c>
      <c r="H36" s="8">
        <f t="shared" si="1"/>
        <v>0</v>
      </c>
      <c r="I36" s="10">
        <f>SUM(I37:I38)</f>
        <v>0</v>
      </c>
      <c r="J36" s="10">
        <f>SUM(J37:J38)</f>
        <v>0</v>
      </c>
      <c r="K36" s="8">
        <f t="shared" si="2"/>
        <v>0</v>
      </c>
      <c r="L36" s="10">
        <f>SUM(L37:L38)</f>
        <v>0</v>
      </c>
      <c r="M36" s="10">
        <f>SUM(M37:M38)</f>
        <v>0</v>
      </c>
      <c r="N36" s="8">
        <f t="shared" si="3"/>
        <v>0</v>
      </c>
      <c r="O36" s="10">
        <f>SUM(O37:O38)</f>
        <v>0</v>
      </c>
      <c r="P36" s="10">
        <f>SUM(P37:P38)</f>
        <v>0</v>
      </c>
      <c r="Q36" s="8">
        <f t="shared" si="4"/>
        <v>0</v>
      </c>
    </row>
    <row r="37" spans="1:17" s="30" customFormat="1" ht="15.75">
      <c r="A37" s="17">
        <v>2410</v>
      </c>
      <c r="B37" s="19" t="s">
        <v>29</v>
      </c>
      <c r="C37" s="14"/>
      <c r="D37" s="14"/>
      <c r="E37" s="8">
        <f t="shared" si="0"/>
        <v>0</v>
      </c>
      <c r="F37" s="14"/>
      <c r="G37" s="14"/>
      <c r="H37" s="8">
        <f t="shared" si="1"/>
        <v>0</v>
      </c>
      <c r="I37" s="11"/>
      <c r="J37" s="11"/>
      <c r="K37" s="8">
        <f t="shared" si="2"/>
        <v>0</v>
      </c>
      <c r="L37" s="11"/>
      <c r="M37" s="11"/>
      <c r="N37" s="8">
        <f t="shared" si="3"/>
        <v>0</v>
      </c>
      <c r="O37" s="11"/>
      <c r="P37" s="11"/>
      <c r="Q37" s="8">
        <f t="shared" si="4"/>
        <v>0</v>
      </c>
    </row>
    <row r="38" spans="1:17" s="30" customFormat="1" ht="15.75">
      <c r="A38" s="17">
        <v>2420</v>
      </c>
      <c r="B38" s="19" t="s">
        <v>30</v>
      </c>
      <c r="C38" s="14"/>
      <c r="D38" s="14"/>
      <c r="E38" s="8">
        <f t="shared" si="0"/>
        <v>0</v>
      </c>
      <c r="F38" s="14"/>
      <c r="G38" s="14"/>
      <c r="H38" s="8">
        <f t="shared" si="1"/>
        <v>0</v>
      </c>
      <c r="I38" s="11"/>
      <c r="J38" s="11"/>
      <c r="K38" s="8">
        <f t="shared" si="2"/>
        <v>0</v>
      </c>
      <c r="L38" s="11"/>
      <c r="M38" s="11"/>
      <c r="N38" s="8">
        <f t="shared" si="3"/>
        <v>0</v>
      </c>
      <c r="O38" s="11"/>
      <c r="P38" s="11"/>
      <c r="Q38" s="8">
        <f t="shared" si="4"/>
        <v>0</v>
      </c>
    </row>
    <row r="39" spans="1:17" s="30" customFormat="1" ht="15.75">
      <c r="A39" s="16">
        <v>2600</v>
      </c>
      <c r="B39" s="18" t="s">
        <v>31</v>
      </c>
      <c r="C39" s="14">
        <f>SUM(C40:C42)</f>
        <v>0</v>
      </c>
      <c r="D39" s="14">
        <f>SUM(D40:D42)</f>
        <v>0</v>
      </c>
      <c r="E39" s="8">
        <f t="shared" si="0"/>
        <v>0</v>
      </c>
      <c r="F39" s="14">
        <f>SUM(F40:F42)</f>
        <v>0</v>
      </c>
      <c r="G39" s="14">
        <f>SUM(G40:G42)</f>
        <v>0</v>
      </c>
      <c r="H39" s="8">
        <f t="shared" si="1"/>
        <v>0</v>
      </c>
      <c r="I39" s="11">
        <f>SUM(I40:I42)</f>
        <v>0</v>
      </c>
      <c r="J39" s="11">
        <f>SUM(J40:J42)</f>
        <v>0</v>
      </c>
      <c r="K39" s="8">
        <f t="shared" si="2"/>
        <v>0</v>
      </c>
      <c r="L39" s="11">
        <f>SUM(L40:L42)</f>
        <v>0</v>
      </c>
      <c r="M39" s="11">
        <f>SUM(M40:M42)</f>
        <v>0</v>
      </c>
      <c r="N39" s="8">
        <f t="shared" si="3"/>
        <v>0</v>
      </c>
      <c r="O39" s="11">
        <f>SUM(O40:O42)</f>
        <v>0</v>
      </c>
      <c r="P39" s="11">
        <f>SUM(P40:P42)</f>
        <v>0</v>
      </c>
      <c r="Q39" s="8">
        <f t="shared" si="4"/>
        <v>0</v>
      </c>
    </row>
    <row r="40" spans="1:17" ht="30">
      <c r="A40" s="17">
        <v>2610</v>
      </c>
      <c r="B40" s="20" t="s">
        <v>32</v>
      </c>
      <c r="C40" s="8"/>
      <c r="D40" s="8"/>
      <c r="E40" s="8">
        <f t="shared" si="0"/>
        <v>0</v>
      </c>
      <c r="F40" s="8"/>
      <c r="G40" s="8"/>
      <c r="H40" s="8">
        <f t="shared" si="1"/>
        <v>0</v>
      </c>
      <c r="I40" s="7">
        <f>ROUND(F40*1.081,3)</f>
        <v>0</v>
      </c>
      <c r="J40" s="7"/>
      <c r="K40" s="8">
        <f t="shared" si="2"/>
        <v>0</v>
      </c>
      <c r="L40" s="7">
        <f>ROUND(I40*1.055,3)</f>
        <v>0</v>
      </c>
      <c r="M40" s="7">
        <f>ROUND(J40*1.055,3)</f>
        <v>0</v>
      </c>
      <c r="N40" s="8">
        <f t="shared" si="3"/>
        <v>0</v>
      </c>
      <c r="O40" s="7">
        <f>ROUND(L40*1.052,3)</f>
        <v>0</v>
      </c>
      <c r="P40" s="7">
        <f>ROUND(M40*1.052,3)</f>
        <v>0</v>
      </c>
      <c r="Q40" s="8">
        <f t="shared" si="4"/>
        <v>0</v>
      </c>
    </row>
    <row r="41" spans="1:17" ht="30">
      <c r="A41" s="17">
        <v>2620</v>
      </c>
      <c r="B41" s="20" t="s">
        <v>33</v>
      </c>
      <c r="C41" s="8"/>
      <c r="D41" s="8"/>
      <c r="E41" s="8">
        <f t="shared" si="0"/>
        <v>0</v>
      </c>
      <c r="F41" s="8"/>
      <c r="G41" s="8"/>
      <c r="H41" s="8">
        <f t="shared" si="1"/>
        <v>0</v>
      </c>
      <c r="I41" s="7"/>
      <c r="J41" s="7"/>
      <c r="K41" s="8">
        <f t="shared" si="2"/>
        <v>0</v>
      </c>
      <c r="L41" s="7"/>
      <c r="M41" s="7"/>
      <c r="N41" s="8">
        <f t="shared" si="3"/>
        <v>0</v>
      </c>
      <c r="O41" s="7"/>
      <c r="P41" s="7"/>
      <c r="Q41" s="8">
        <f t="shared" si="4"/>
        <v>0</v>
      </c>
    </row>
    <row r="42" spans="1:17" ht="30">
      <c r="A42" s="17">
        <v>2630</v>
      </c>
      <c r="B42" s="20" t="s">
        <v>34</v>
      </c>
      <c r="C42" s="8"/>
      <c r="D42" s="8"/>
      <c r="E42" s="8">
        <f t="shared" si="0"/>
        <v>0</v>
      </c>
      <c r="F42" s="8"/>
      <c r="G42" s="8"/>
      <c r="H42" s="8">
        <f t="shared" si="1"/>
        <v>0</v>
      </c>
      <c r="I42" s="7"/>
      <c r="J42" s="7"/>
      <c r="K42" s="8">
        <f t="shared" si="2"/>
        <v>0</v>
      </c>
      <c r="L42" s="7"/>
      <c r="M42" s="7"/>
      <c r="N42" s="8">
        <f t="shared" si="3"/>
        <v>0</v>
      </c>
      <c r="O42" s="7"/>
      <c r="P42" s="7"/>
      <c r="Q42" s="8">
        <f t="shared" si="4"/>
        <v>0</v>
      </c>
    </row>
    <row r="43" spans="1:17" s="28" customFormat="1" ht="15.75">
      <c r="A43" s="16">
        <v>2700</v>
      </c>
      <c r="B43" s="18" t="s">
        <v>35</v>
      </c>
      <c r="C43" s="12">
        <f>SUM(C44:C46)</f>
        <v>5.424</v>
      </c>
      <c r="D43" s="12">
        <f>SUM(D44:D46)</f>
        <v>0</v>
      </c>
      <c r="E43" s="8">
        <f t="shared" si="0"/>
        <v>5.424</v>
      </c>
      <c r="F43" s="12">
        <f>SUM(F44:F46)</f>
        <v>10.848</v>
      </c>
      <c r="G43" s="12">
        <f>SUM(G44:G46)</f>
        <v>0</v>
      </c>
      <c r="H43" s="8">
        <f t="shared" si="1"/>
        <v>10.848</v>
      </c>
      <c r="I43" s="9">
        <f>SUM(I44:I46)</f>
        <v>0</v>
      </c>
      <c r="J43" s="9">
        <f>SUM(J44:J46)</f>
        <v>0</v>
      </c>
      <c r="K43" s="8">
        <f t="shared" si="2"/>
        <v>0</v>
      </c>
      <c r="L43" s="9">
        <f>SUM(L44:L46)</f>
        <v>0</v>
      </c>
      <c r="M43" s="9">
        <f>SUM(M44:M46)</f>
        <v>0</v>
      </c>
      <c r="N43" s="8">
        <f t="shared" si="3"/>
        <v>0</v>
      </c>
      <c r="O43" s="9">
        <f>SUM(O44:O46)</f>
        <v>0</v>
      </c>
      <c r="P43" s="9">
        <f>SUM(P44:P46)</f>
        <v>0</v>
      </c>
      <c r="Q43" s="8">
        <f t="shared" si="4"/>
        <v>0</v>
      </c>
    </row>
    <row r="44" spans="1:17" s="29" customFormat="1" ht="15.75">
      <c r="A44" s="17">
        <v>2710</v>
      </c>
      <c r="B44" s="19" t="s">
        <v>36</v>
      </c>
      <c r="C44" s="13"/>
      <c r="D44" s="13"/>
      <c r="E44" s="8">
        <f t="shared" si="0"/>
        <v>0</v>
      </c>
      <c r="F44" s="13"/>
      <c r="G44" s="13"/>
      <c r="H44" s="8">
        <f t="shared" si="1"/>
        <v>0</v>
      </c>
      <c r="I44" s="10"/>
      <c r="J44" s="10"/>
      <c r="K44" s="8">
        <f t="shared" si="2"/>
        <v>0</v>
      </c>
      <c r="L44" s="10"/>
      <c r="M44" s="10"/>
      <c r="N44" s="8">
        <f t="shared" si="3"/>
        <v>0</v>
      </c>
      <c r="O44" s="10"/>
      <c r="P44" s="10"/>
      <c r="Q44" s="8">
        <f t="shared" si="4"/>
        <v>0</v>
      </c>
    </row>
    <row r="45" spans="1:17" s="30" customFormat="1" ht="15.75">
      <c r="A45" s="17">
        <v>2720</v>
      </c>
      <c r="B45" s="19" t="s">
        <v>37</v>
      </c>
      <c r="C45" s="14"/>
      <c r="D45" s="14"/>
      <c r="E45" s="8">
        <f t="shared" si="0"/>
        <v>0</v>
      </c>
      <c r="F45" s="14"/>
      <c r="G45" s="14"/>
      <c r="H45" s="8">
        <f t="shared" si="1"/>
        <v>0</v>
      </c>
      <c r="I45" s="11"/>
      <c r="J45" s="11"/>
      <c r="K45" s="8">
        <f t="shared" si="2"/>
        <v>0</v>
      </c>
      <c r="L45" s="11"/>
      <c r="M45" s="11"/>
      <c r="N45" s="8">
        <f t="shared" si="3"/>
        <v>0</v>
      </c>
      <c r="O45" s="11"/>
      <c r="P45" s="11"/>
      <c r="Q45" s="8">
        <f t="shared" si="4"/>
        <v>0</v>
      </c>
    </row>
    <row r="46" spans="1:17" s="30" customFormat="1" ht="15.75">
      <c r="A46" s="17">
        <v>2730</v>
      </c>
      <c r="B46" s="19" t="s">
        <v>38</v>
      </c>
      <c r="C46" s="14">
        <v>5.424</v>
      </c>
      <c r="D46" s="14"/>
      <c r="E46" s="8">
        <f t="shared" si="0"/>
        <v>5.424</v>
      </c>
      <c r="F46" s="14">
        <v>10.848</v>
      </c>
      <c r="G46" s="14"/>
      <c r="H46" s="8">
        <f t="shared" si="1"/>
        <v>10.848</v>
      </c>
      <c r="I46" s="11"/>
      <c r="J46" s="11"/>
      <c r="K46" s="8">
        <f t="shared" si="2"/>
        <v>0</v>
      </c>
      <c r="L46" s="7">
        <f>ROUND(I46*1.055,3)</f>
        <v>0</v>
      </c>
      <c r="M46" s="7">
        <f>ROUND(J46*1.055,3)</f>
        <v>0</v>
      </c>
      <c r="N46" s="8">
        <f t="shared" si="3"/>
        <v>0</v>
      </c>
      <c r="O46" s="7">
        <f>ROUND(L46*1.052,3)</f>
        <v>0</v>
      </c>
      <c r="P46" s="7">
        <f>ROUND(M46*1.052,3)</f>
        <v>0</v>
      </c>
      <c r="Q46" s="8">
        <f t="shared" si="4"/>
        <v>0</v>
      </c>
    </row>
    <row r="47" spans="1:17" s="30" customFormat="1" ht="15.75">
      <c r="A47" s="16">
        <v>2800</v>
      </c>
      <c r="B47" s="18" t="s">
        <v>39</v>
      </c>
      <c r="C47" s="14"/>
      <c r="D47" s="14"/>
      <c r="E47" s="8">
        <f t="shared" si="0"/>
        <v>0</v>
      </c>
      <c r="F47" s="14"/>
      <c r="G47" s="14"/>
      <c r="H47" s="8">
        <f t="shared" si="1"/>
        <v>0</v>
      </c>
      <c r="I47" s="7">
        <f>ROUND(F47*1.12,3)</f>
        <v>0</v>
      </c>
      <c r="J47" s="11"/>
      <c r="K47" s="8">
        <f t="shared" si="2"/>
        <v>0</v>
      </c>
      <c r="L47" s="7">
        <f>ROUND(I47*1.055,3)</f>
        <v>0</v>
      </c>
      <c r="M47" s="7">
        <f>ROUND(J47*1.055,3)</f>
        <v>0</v>
      </c>
      <c r="N47" s="8">
        <f t="shared" si="3"/>
        <v>0</v>
      </c>
      <c r="O47" s="7">
        <f>ROUND(L47*1.052,3)</f>
        <v>0</v>
      </c>
      <c r="P47" s="7">
        <f>ROUND(M47*1.052,3)</f>
        <v>0</v>
      </c>
      <c r="Q47" s="8">
        <f t="shared" si="4"/>
        <v>0</v>
      </c>
    </row>
    <row r="48" spans="1:17" s="30" customFormat="1" ht="15.75">
      <c r="A48" s="16">
        <v>2900</v>
      </c>
      <c r="B48" s="18" t="s">
        <v>40</v>
      </c>
      <c r="C48" s="14"/>
      <c r="D48" s="14"/>
      <c r="E48" s="8">
        <f t="shared" si="0"/>
        <v>0</v>
      </c>
      <c r="F48" s="14"/>
      <c r="G48" s="14"/>
      <c r="H48" s="8">
        <f t="shared" si="1"/>
        <v>0</v>
      </c>
      <c r="I48" s="11"/>
      <c r="J48" s="11"/>
      <c r="K48" s="8">
        <f t="shared" si="2"/>
        <v>0</v>
      </c>
      <c r="L48" s="11"/>
      <c r="M48" s="11"/>
      <c r="N48" s="8">
        <f t="shared" si="3"/>
        <v>0</v>
      </c>
      <c r="O48" s="11"/>
      <c r="P48" s="11"/>
      <c r="Q48" s="8">
        <f t="shared" si="4"/>
        <v>0</v>
      </c>
    </row>
    <row r="49" spans="1:17" ht="15.75">
      <c r="A49" s="16">
        <v>3000</v>
      </c>
      <c r="B49" s="18" t="s">
        <v>41</v>
      </c>
      <c r="C49" s="8">
        <f>C50+C64</f>
        <v>0</v>
      </c>
      <c r="D49" s="8">
        <f>D50+D64</f>
        <v>0</v>
      </c>
      <c r="E49" s="8">
        <f t="shared" si="0"/>
        <v>0</v>
      </c>
      <c r="F49" s="8">
        <f>F50+F64</f>
        <v>0</v>
      </c>
      <c r="G49" s="8">
        <f>G50+G64</f>
        <v>0</v>
      </c>
      <c r="H49" s="8">
        <f t="shared" si="1"/>
        <v>0</v>
      </c>
      <c r="I49" s="7">
        <f>I50+I64</f>
        <v>0</v>
      </c>
      <c r="J49" s="7">
        <f>J50+J64</f>
        <v>0</v>
      </c>
      <c r="K49" s="8">
        <f t="shared" si="2"/>
        <v>0</v>
      </c>
      <c r="L49" s="7">
        <f>L50+L64</f>
        <v>0</v>
      </c>
      <c r="M49" s="7">
        <f>M50+M64</f>
        <v>0</v>
      </c>
      <c r="N49" s="8">
        <f t="shared" si="3"/>
        <v>0</v>
      </c>
      <c r="O49" s="7">
        <f>O50+O64</f>
        <v>0</v>
      </c>
      <c r="P49" s="7">
        <f>P50+P64</f>
        <v>0</v>
      </c>
      <c r="Q49" s="8">
        <f t="shared" si="4"/>
        <v>0</v>
      </c>
    </row>
    <row r="50" spans="1:17" s="30" customFormat="1" ht="15.75">
      <c r="A50" s="16">
        <v>3100</v>
      </c>
      <c r="B50" s="18" t="s">
        <v>42</v>
      </c>
      <c r="C50" s="14">
        <f>SUM(C51:C63)</f>
        <v>0</v>
      </c>
      <c r="D50" s="14">
        <f>SUM(D51:D63)</f>
        <v>0</v>
      </c>
      <c r="E50" s="8">
        <f t="shared" si="0"/>
        <v>0</v>
      </c>
      <c r="F50" s="14">
        <f>SUM(F51:F63)</f>
        <v>0</v>
      </c>
      <c r="G50" s="14">
        <f>SUM(G51:G63)</f>
        <v>0</v>
      </c>
      <c r="H50" s="8">
        <f t="shared" si="1"/>
        <v>0</v>
      </c>
      <c r="I50" s="11">
        <f>SUM(I51:I63)</f>
        <v>0</v>
      </c>
      <c r="J50" s="11">
        <f>SUM(J51:J63)</f>
        <v>0</v>
      </c>
      <c r="K50" s="8">
        <f t="shared" si="2"/>
        <v>0</v>
      </c>
      <c r="L50" s="11">
        <f>SUM(L51:L63)</f>
        <v>0</v>
      </c>
      <c r="M50" s="11">
        <f>SUM(M51:M63)</f>
        <v>0</v>
      </c>
      <c r="N50" s="8">
        <f t="shared" si="3"/>
        <v>0</v>
      </c>
      <c r="O50" s="11">
        <f>SUM(O51:O63)</f>
        <v>0</v>
      </c>
      <c r="P50" s="11">
        <f>SUM(P51:P63)</f>
        <v>0</v>
      </c>
      <c r="Q50" s="8">
        <f t="shared" si="4"/>
        <v>0</v>
      </c>
    </row>
    <row r="51" spans="1:17" ht="30">
      <c r="A51" s="17">
        <v>3110</v>
      </c>
      <c r="B51" s="20" t="s">
        <v>43</v>
      </c>
      <c r="C51" s="8"/>
      <c r="D51" s="8"/>
      <c r="E51" s="8">
        <f t="shared" si="0"/>
        <v>0</v>
      </c>
      <c r="F51" s="8"/>
      <c r="G51" s="8"/>
      <c r="H51" s="8">
        <f t="shared" si="1"/>
        <v>0</v>
      </c>
      <c r="I51" s="7"/>
      <c r="J51" s="7"/>
      <c r="K51" s="8">
        <f t="shared" si="2"/>
        <v>0</v>
      </c>
      <c r="L51" s="7">
        <f>ROUND(I51*1.055,3)</f>
        <v>0</v>
      </c>
      <c r="M51" s="7">
        <f>ROUND(J51*1.055,3)</f>
        <v>0</v>
      </c>
      <c r="N51" s="8">
        <f t="shared" si="3"/>
        <v>0</v>
      </c>
      <c r="O51" s="7">
        <f>ROUND(L51*1.052,3)</f>
        <v>0</v>
      </c>
      <c r="P51" s="7">
        <f>ROUND(M51*1.052,3)</f>
        <v>0</v>
      </c>
      <c r="Q51" s="8">
        <f t="shared" si="4"/>
        <v>0</v>
      </c>
    </row>
    <row r="52" spans="1:17" ht="15.75">
      <c r="A52" s="17">
        <v>3120</v>
      </c>
      <c r="B52" s="20" t="s">
        <v>44</v>
      </c>
      <c r="C52" s="8"/>
      <c r="D52" s="8"/>
      <c r="E52" s="8">
        <f t="shared" si="0"/>
        <v>0</v>
      </c>
      <c r="F52" s="8"/>
      <c r="G52" s="8"/>
      <c r="H52" s="8">
        <f t="shared" si="1"/>
        <v>0</v>
      </c>
      <c r="I52" s="7"/>
      <c r="J52" s="7"/>
      <c r="K52" s="8">
        <f t="shared" si="2"/>
        <v>0</v>
      </c>
      <c r="L52" s="7"/>
      <c r="M52" s="7"/>
      <c r="N52" s="8">
        <f t="shared" si="3"/>
        <v>0</v>
      </c>
      <c r="O52" s="7"/>
      <c r="P52" s="7"/>
      <c r="Q52" s="8">
        <f t="shared" si="4"/>
        <v>0</v>
      </c>
    </row>
    <row r="53" spans="1:17" ht="15.75">
      <c r="A53" s="17">
        <v>3121</v>
      </c>
      <c r="B53" s="20" t="s">
        <v>45</v>
      </c>
      <c r="C53" s="8"/>
      <c r="D53" s="8"/>
      <c r="E53" s="8">
        <f t="shared" si="0"/>
        <v>0</v>
      </c>
      <c r="F53" s="8"/>
      <c r="G53" s="8"/>
      <c r="H53" s="8">
        <f t="shared" si="1"/>
        <v>0</v>
      </c>
      <c r="I53" s="7"/>
      <c r="J53" s="7"/>
      <c r="K53" s="8">
        <f t="shared" si="2"/>
        <v>0</v>
      </c>
      <c r="L53" s="7"/>
      <c r="M53" s="7"/>
      <c r="N53" s="8">
        <f t="shared" si="3"/>
        <v>0</v>
      </c>
      <c r="O53" s="7"/>
      <c r="P53" s="7"/>
      <c r="Q53" s="8">
        <f t="shared" si="4"/>
        <v>0</v>
      </c>
    </row>
    <row r="54" spans="1:17" ht="15.75">
      <c r="A54" s="17">
        <v>3122</v>
      </c>
      <c r="B54" s="20" t="s">
        <v>46</v>
      </c>
      <c r="C54" s="8"/>
      <c r="D54" s="8"/>
      <c r="E54" s="8">
        <f t="shared" si="0"/>
        <v>0</v>
      </c>
      <c r="F54" s="8"/>
      <c r="G54" s="8"/>
      <c r="H54" s="8">
        <f t="shared" si="1"/>
        <v>0</v>
      </c>
      <c r="I54" s="7"/>
      <c r="J54" s="7"/>
      <c r="K54" s="8">
        <f t="shared" si="2"/>
        <v>0</v>
      </c>
      <c r="L54" s="7"/>
      <c r="M54" s="7"/>
      <c r="N54" s="8">
        <f t="shared" si="3"/>
        <v>0</v>
      </c>
      <c r="O54" s="7"/>
      <c r="P54" s="7"/>
      <c r="Q54" s="8">
        <f t="shared" si="4"/>
        <v>0</v>
      </c>
    </row>
    <row r="55" spans="1:17" ht="15.75">
      <c r="A55" s="17">
        <v>3130</v>
      </c>
      <c r="B55" s="20" t="s">
        <v>47</v>
      </c>
      <c r="C55" s="8"/>
      <c r="D55" s="8"/>
      <c r="E55" s="8">
        <f t="shared" si="0"/>
        <v>0</v>
      </c>
      <c r="F55" s="8"/>
      <c r="G55" s="8"/>
      <c r="H55" s="8">
        <f t="shared" si="1"/>
        <v>0</v>
      </c>
      <c r="I55" s="7"/>
      <c r="J55" s="7"/>
      <c r="K55" s="8">
        <f t="shared" si="2"/>
        <v>0</v>
      </c>
      <c r="L55" s="7"/>
      <c r="M55" s="7"/>
      <c r="N55" s="8">
        <f t="shared" si="3"/>
        <v>0</v>
      </c>
      <c r="O55" s="7"/>
      <c r="P55" s="7"/>
      <c r="Q55" s="8">
        <f t="shared" si="4"/>
        <v>0</v>
      </c>
    </row>
    <row r="56" spans="1:17" ht="15.75">
      <c r="A56" s="17">
        <v>3131</v>
      </c>
      <c r="B56" s="20" t="s">
        <v>48</v>
      </c>
      <c r="C56" s="8"/>
      <c r="D56" s="8"/>
      <c r="E56" s="8">
        <f t="shared" si="0"/>
        <v>0</v>
      </c>
      <c r="F56" s="8"/>
      <c r="G56" s="8"/>
      <c r="H56" s="8">
        <f t="shared" si="1"/>
        <v>0</v>
      </c>
      <c r="I56" s="7"/>
      <c r="J56" s="7"/>
      <c r="K56" s="8">
        <f t="shared" si="2"/>
        <v>0</v>
      </c>
      <c r="L56" s="7"/>
      <c r="M56" s="7"/>
      <c r="N56" s="8">
        <f t="shared" si="3"/>
        <v>0</v>
      </c>
      <c r="O56" s="7"/>
      <c r="P56" s="7"/>
      <c r="Q56" s="8">
        <f t="shared" si="4"/>
        <v>0</v>
      </c>
    </row>
    <row r="57" spans="1:17" s="29" customFormat="1" ht="15.75">
      <c r="A57" s="17">
        <v>3132</v>
      </c>
      <c r="B57" s="20" t="s">
        <v>49</v>
      </c>
      <c r="C57" s="13"/>
      <c r="D57" s="13"/>
      <c r="E57" s="8">
        <f t="shared" si="0"/>
        <v>0</v>
      </c>
      <c r="F57" s="13"/>
      <c r="G57" s="13"/>
      <c r="H57" s="8">
        <f t="shared" si="1"/>
        <v>0</v>
      </c>
      <c r="I57" s="10"/>
      <c r="J57" s="10"/>
      <c r="K57" s="8">
        <f t="shared" si="2"/>
        <v>0</v>
      </c>
      <c r="L57" s="7">
        <f>ROUND(I57*1.055,3)</f>
        <v>0</v>
      </c>
      <c r="M57" s="7">
        <f>ROUND(J57*1.055,3)</f>
        <v>0</v>
      </c>
      <c r="N57" s="8">
        <f t="shared" si="3"/>
        <v>0</v>
      </c>
      <c r="O57" s="7">
        <f>ROUND(L57*1.052,3)</f>
        <v>0</v>
      </c>
      <c r="P57" s="7">
        <f>ROUND(M57*1.052,3)</f>
        <v>0</v>
      </c>
      <c r="Q57" s="8">
        <f t="shared" si="4"/>
        <v>0</v>
      </c>
    </row>
    <row r="58" spans="1:17" s="29" customFormat="1" ht="15.75">
      <c r="A58" s="17">
        <v>3140</v>
      </c>
      <c r="B58" s="20" t="s">
        <v>50</v>
      </c>
      <c r="C58" s="13"/>
      <c r="D58" s="13"/>
      <c r="E58" s="8">
        <f t="shared" si="0"/>
        <v>0</v>
      </c>
      <c r="F58" s="13"/>
      <c r="G58" s="13"/>
      <c r="H58" s="8">
        <f t="shared" si="1"/>
        <v>0</v>
      </c>
      <c r="I58" s="10"/>
      <c r="J58" s="10"/>
      <c r="K58" s="8">
        <f t="shared" si="2"/>
        <v>0</v>
      </c>
      <c r="L58" s="10"/>
      <c r="M58" s="10"/>
      <c r="N58" s="8">
        <f t="shared" si="3"/>
        <v>0</v>
      </c>
      <c r="O58" s="10"/>
      <c r="P58" s="10"/>
      <c r="Q58" s="8">
        <f t="shared" si="4"/>
        <v>0</v>
      </c>
    </row>
    <row r="59" spans="1:17" s="29" customFormat="1" ht="15.75">
      <c r="A59" s="17">
        <v>3141</v>
      </c>
      <c r="B59" s="20" t="s">
        <v>51</v>
      </c>
      <c r="C59" s="13"/>
      <c r="D59" s="13"/>
      <c r="E59" s="8">
        <f t="shared" si="0"/>
        <v>0</v>
      </c>
      <c r="F59" s="13"/>
      <c r="G59" s="13"/>
      <c r="H59" s="8">
        <f t="shared" si="1"/>
        <v>0</v>
      </c>
      <c r="I59" s="10"/>
      <c r="J59" s="10"/>
      <c r="K59" s="8">
        <f t="shared" si="2"/>
        <v>0</v>
      </c>
      <c r="L59" s="10"/>
      <c r="M59" s="10"/>
      <c r="N59" s="8">
        <f t="shared" si="3"/>
        <v>0</v>
      </c>
      <c r="O59" s="10"/>
      <c r="P59" s="10"/>
      <c r="Q59" s="8">
        <f t="shared" si="4"/>
        <v>0</v>
      </c>
    </row>
    <row r="60" spans="1:17" s="29" customFormat="1" ht="15.75">
      <c r="A60" s="17">
        <v>3142</v>
      </c>
      <c r="B60" s="20" t="s">
        <v>52</v>
      </c>
      <c r="C60" s="13"/>
      <c r="D60" s="13"/>
      <c r="E60" s="8">
        <f t="shared" si="0"/>
        <v>0</v>
      </c>
      <c r="F60" s="13"/>
      <c r="G60" s="13"/>
      <c r="H60" s="8">
        <f t="shared" si="1"/>
        <v>0</v>
      </c>
      <c r="I60" s="10"/>
      <c r="J60" s="10"/>
      <c r="K60" s="8">
        <f t="shared" si="2"/>
        <v>0</v>
      </c>
      <c r="L60" s="10"/>
      <c r="M60" s="10"/>
      <c r="N60" s="8">
        <f t="shared" si="3"/>
        <v>0</v>
      </c>
      <c r="O60" s="10"/>
      <c r="P60" s="10"/>
      <c r="Q60" s="8">
        <f t="shared" si="4"/>
        <v>0</v>
      </c>
    </row>
    <row r="61" spans="1:17" ht="15.75">
      <c r="A61" s="17">
        <v>3143</v>
      </c>
      <c r="B61" s="20" t="s">
        <v>53</v>
      </c>
      <c r="C61" s="8"/>
      <c r="D61" s="8"/>
      <c r="E61" s="8">
        <f t="shared" si="0"/>
        <v>0</v>
      </c>
      <c r="F61" s="8"/>
      <c r="G61" s="8"/>
      <c r="H61" s="8">
        <f t="shared" si="1"/>
        <v>0</v>
      </c>
      <c r="I61" s="7"/>
      <c r="J61" s="7"/>
      <c r="K61" s="8">
        <f t="shared" si="2"/>
        <v>0</v>
      </c>
      <c r="L61" s="7"/>
      <c r="M61" s="7"/>
      <c r="N61" s="8">
        <f t="shared" si="3"/>
        <v>0</v>
      </c>
      <c r="O61" s="7"/>
      <c r="P61" s="7"/>
      <c r="Q61" s="8">
        <f t="shared" si="4"/>
        <v>0</v>
      </c>
    </row>
    <row r="62" spans="1:17" s="28" customFormat="1" ht="15.75">
      <c r="A62" s="17">
        <v>3150</v>
      </c>
      <c r="B62" s="20" t="s">
        <v>54</v>
      </c>
      <c r="C62" s="12"/>
      <c r="D62" s="12"/>
      <c r="E62" s="8">
        <f t="shared" si="0"/>
        <v>0</v>
      </c>
      <c r="F62" s="12"/>
      <c r="G62" s="12"/>
      <c r="H62" s="8">
        <f t="shared" si="1"/>
        <v>0</v>
      </c>
      <c r="I62" s="9"/>
      <c r="J62" s="9"/>
      <c r="K62" s="8">
        <f t="shared" si="2"/>
        <v>0</v>
      </c>
      <c r="L62" s="9"/>
      <c r="M62" s="9"/>
      <c r="N62" s="8">
        <f t="shared" si="3"/>
        <v>0</v>
      </c>
      <c r="O62" s="9"/>
      <c r="P62" s="9"/>
      <c r="Q62" s="8">
        <f t="shared" si="4"/>
        <v>0</v>
      </c>
    </row>
    <row r="63" spans="1:17" ht="15.75">
      <c r="A63" s="17">
        <v>3160</v>
      </c>
      <c r="B63" s="20" t="s">
        <v>55</v>
      </c>
      <c r="C63" s="8"/>
      <c r="D63" s="8"/>
      <c r="E63" s="8">
        <f t="shared" si="0"/>
        <v>0</v>
      </c>
      <c r="F63" s="8"/>
      <c r="G63" s="8"/>
      <c r="H63" s="8">
        <f t="shared" si="1"/>
        <v>0</v>
      </c>
      <c r="I63" s="7"/>
      <c r="J63" s="7"/>
      <c r="K63" s="8">
        <f t="shared" si="2"/>
        <v>0</v>
      </c>
      <c r="L63" s="7"/>
      <c r="M63" s="7"/>
      <c r="N63" s="8">
        <f t="shared" si="3"/>
        <v>0</v>
      </c>
      <c r="O63" s="7"/>
      <c r="P63" s="7"/>
      <c r="Q63" s="8">
        <f t="shared" si="4"/>
        <v>0</v>
      </c>
    </row>
    <row r="64" spans="1:17" ht="15.75">
      <c r="A64" s="16">
        <v>3200</v>
      </c>
      <c r="B64" s="21" t="s">
        <v>56</v>
      </c>
      <c r="C64" s="8">
        <f>SUM(C65:C68)</f>
        <v>0</v>
      </c>
      <c r="D64" s="8">
        <f>SUM(D65:D68)</f>
        <v>0</v>
      </c>
      <c r="E64" s="8">
        <f t="shared" si="0"/>
        <v>0</v>
      </c>
      <c r="F64" s="8">
        <f>SUM(F65:F68)</f>
        <v>0</v>
      </c>
      <c r="G64" s="8">
        <f>SUM(G65:G68)</f>
        <v>0</v>
      </c>
      <c r="H64" s="8">
        <f t="shared" si="1"/>
        <v>0</v>
      </c>
      <c r="I64" s="7">
        <f>SUM(I65:I68)</f>
        <v>0</v>
      </c>
      <c r="J64" s="7">
        <f>SUM(J65:J68)</f>
        <v>0</v>
      </c>
      <c r="K64" s="8">
        <f t="shared" si="2"/>
        <v>0</v>
      </c>
      <c r="L64" s="7">
        <f>SUM(L65:L68)</f>
        <v>0</v>
      </c>
      <c r="M64" s="7">
        <f>SUM(M65:M68)</f>
        <v>0</v>
      </c>
      <c r="N64" s="8">
        <f t="shared" si="3"/>
        <v>0</v>
      </c>
      <c r="O64" s="7">
        <f>SUM(O65:O68)</f>
        <v>0</v>
      </c>
      <c r="P64" s="7">
        <f>SUM(P65:P68)</f>
        <v>0</v>
      </c>
      <c r="Q64" s="8">
        <f t="shared" si="4"/>
        <v>0</v>
      </c>
    </row>
    <row r="65" spans="1:17" ht="30">
      <c r="A65" s="17">
        <v>3210</v>
      </c>
      <c r="B65" s="20" t="s">
        <v>57</v>
      </c>
      <c r="C65" s="8"/>
      <c r="D65" s="8"/>
      <c r="E65" s="8">
        <f t="shared" si="0"/>
        <v>0</v>
      </c>
      <c r="F65" s="8"/>
      <c r="G65" s="8"/>
      <c r="H65" s="8">
        <f t="shared" si="1"/>
        <v>0</v>
      </c>
      <c r="I65" s="7"/>
      <c r="J65" s="7"/>
      <c r="K65" s="8">
        <f t="shared" si="2"/>
        <v>0</v>
      </c>
      <c r="L65" s="7"/>
      <c r="M65" s="7"/>
      <c r="N65" s="8">
        <f t="shared" si="3"/>
        <v>0</v>
      </c>
      <c r="O65" s="7"/>
      <c r="P65" s="7"/>
      <c r="Q65" s="8">
        <f t="shared" si="4"/>
        <v>0</v>
      </c>
    </row>
    <row r="66" spans="1:17" ht="30">
      <c r="A66" s="17">
        <v>3220</v>
      </c>
      <c r="B66" s="20" t="s">
        <v>58</v>
      </c>
      <c r="C66" s="8"/>
      <c r="D66" s="8"/>
      <c r="E66" s="8">
        <f t="shared" si="0"/>
        <v>0</v>
      </c>
      <c r="F66" s="8"/>
      <c r="G66" s="8"/>
      <c r="H66" s="8">
        <f t="shared" si="1"/>
        <v>0</v>
      </c>
      <c r="I66" s="7"/>
      <c r="J66" s="7"/>
      <c r="K66" s="8">
        <f t="shared" si="2"/>
        <v>0</v>
      </c>
      <c r="L66" s="7"/>
      <c r="M66" s="7"/>
      <c r="N66" s="8">
        <f t="shared" si="3"/>
        <v>0</v>
      </c>
      <c r="O66" s="7"/>
      <c r="P66" s="7"/>
      <c r="Q66" s="8">
        <f t="shared" si="4"/>
        <v>0</v>
      </c>
    </row>
    <row r="67" spans="1:17" ht="30">
      <c r="A67" s="17">
        <v>3230</v>
      </c>
      <c r="B67" s="20" t="s">
        <v>59</v>
      </c>
      <c r="C67" s="8"/>
      <c r="D67" s="8"/>
      <c r="E67" s="8">
        <f t="shared" si="0"/>
        <v>0</v>
      </c>
      <c r="F67" s="8"/>
      <c r="G67" s="8"/>
      <c r="H67" s="8">
        <f t="shared" si="1"/>
        <v>0</v>
      </c>
      <c r="I67" s="7"/>
      <c r="J67" s="7"/>
      <c r="K67" s="8">
        <f t="shared" si="2"/>
        <v>0</v>
      </c>
      <c r="L67" s="7"/>
      <c r="M67" s="7"/>
      <c r="N67" s="8">
        <f t="shared" si="3"/>
        <v>0</v>
      </c>
      <c r="O67" s="7"/>
      <c r="P67" s="7"/>
      <c r="Q67" s="8">
        <f t="shared" si="4"/>
        <v>0</v>
      </c>
    </row>
    <row r="68" spans="1:17" ht="15.75">
      <c r="A68" s="17">
        <v>3240</v>
      </c>
      <c r="B68" s="20" t="s">
        <v>60</v>
      </c>
      <c r="C68" s="8"/>
      <c r="D68" s="8"/>
      <c r="E68" s="8">
        <f t="shared" si="0"/>
        <v>0</v>
      </c>
      <c r="F68" s="8"/>
      <c r="G68" s="8"/>
      <c r="H68" s="8">
        <f t="shared" si="1"/>
        <v>0</v>
      </c>
      <c r="I68" s="7"/>
      <c r="J68" s="7"/>
      <c r="K68" s="8">
        <f t="shared" si="2"/>
        <v>0</v>
      </c>
      <c r="L68" s="7"/>
      <c r="M68" s="7"/>
      <c r="N68" s="8">
        <f t="shared" si="3"/>
        <v>0</v>
      </c>
      <c r="O68" s="7"/>
      <c r="P68" s="7"/>
      <c r="Q68" s="8">
        <f t="shared" si="4"/>
        <v>0</v>
      </c>
    </row>
    <row r="69" spans="1:17" ht="15.75">
      <c r="A69" s="31"/>
      <c r="B69" s="18"/>
      <c r="C69" s="8"/>
      <c r="D69" s="8"/>
      <c r="E69" s="8">
        <f t="shared" si="0"/>
        <v>0</v>
      </c>
      <c r="F69" s="8"/>
      <c r="G69" s="8"/>
      <c r="H69" s="8">
        <f t="shared" si="1"/>
        <v>0</v>
      </c>
      <c r="I69" s="7"/>
      <c r="J69" s="7"/>
      <c r="K69" s="8">
        <f t="shared" si="2"/>
        <v>0</v>
      </c>
      <c r="L69" s="7"/>
      <c r="M69" s="7"/>
      <c r="N69" s="8">
        <f t="shared" si="3"/>
        <v>0</v>
      </c>
      <c r="O69" s="7"/>
      <c r="P69" s="7"/>
      <c r="Q69" s="8">
        <f t="shared" si="4"/>
        <v>0</v>
      </c>
    </row>
    <row r="70" spans="9:17" ht="15.75">
      <c r="I70" s="2"/>
      <c r="J70" s="2"/>
      <c r="K70" s="2"/>
      <c r="L70" s="2"/>
      <c r="M70" s="2"/>
      <c r="N70" s="2"/>
      <c r="O70" s="2"/>
      <c r="P70" s="2"/>
      <c r="Q70" s="2"/>
    </row>
    <row r="71" spans="9:17" ht="15.75">
      <c r="I71" s="2"/>
      <c r="J71" s="2"/>
      <c r="K71" s="2"/>
      <c r="L71" s="2"/>
      <c r="M71" s="2"/>
      <c r="N71" s="2"/>
      <c r="O71" s="2"/>
      <c r="P71" s="2"/>
      <c r="Q71" s="2"/>
    </row>
    <row r="72" spans="2:17" ht="15.75">
      <c r="B72" s="22" t="s">
        <v>61</v>
      </c>
      <c r="I72" s="2"/>
      <c r="J72" s="2"/>
      <c r="K72" s="2"/>
      <c r="L72" s="2"/>
      <c r="M72" s="2"/>
      <c r="N72" s="2"/>
      <c r="O72" s="2"/>
      <c r="P72" s="2"/>
      <c r="Q72" s="2"/>
    </row>
    <row r="73" spans="9:17" ht="15.75">
      <c r="I73" s="2"/>
      <c r="J73" s="2"/>
      <c r="K73" s="2"/>
      <c r="L73" s="2"/>
      <c r="M73" s="2"/>
      <c r="N73" s="2"/>
      <c r="O73" s="2"/>
      <c r="P73" s="2"/>
      <c r="Q73" s="2"/>
    </row>
    <row r="74" spans="9:17" ht="15.75">
      <c r="I74" s="2"/>
      <c r="J74" s="2"/>
      <c r="K74" s="95"/>
      <c r="L74" s="95"/>
      <c r="M74" s="95"/>
      <c r="N74" s="2"/>
      <c r="O74" s="2"/>
      <c r="P74" s="2"/>
      <c r="Q74" s="2"/>
    </row>
    <row r="75" spans="1:13" s="2" customFormat="1" ht="15.75">
      <c r="A75" s="1"/>
      <c r="B75" s="2" t="s">
        <v>115</v>
      </c>
      <c r="J75" s="3"/>
      <c r="K75" s="3" t="s">
        <v>116</v>
      </c>
      <c r="L75" s="3"/>
      <c r="M75" s="95"/>
    </row>
    <row r="76" spans="1:11" s="2" customFormat="1" ht="15.75">
      <c r="A76" s="1"/>
      <c r="K76" s="103" t="s">
        <v>62</v>
      </c>
    </row>
    <row r="80" spans="1:2" ht="15.75">
      <c r="A80" s="32"/>
      <c r="B80" s="23"/>
    </row>
    <row r="81" spans="1:2" ht="15.75">
      <c r="A81" s="32"/>
      <c r="B81" s="23"/>
    </row>
    <row r="82" spans="1:2" ht="15.75">
      <c r="A82" s="33"/>
      <c r="B82" s="24"/>
    </row>
    <row r="83" spans="1:2" ht="15.75">
      <c r="A83" s="33"/>
      <c r="B83" s="24"/>
    </row>
    <row r="84" spans="1:2" ht="15.75">
      <c r="A84" s="33"/>
      <c r="B84" s="24"/>
    </row>
    <row r="85" spans="1:2" ht="15.75">
      <c r="A85" s="33"/>
      <c r="B85" s="24"/>
    </row>
    <row r="86" spans="1:2" ht="15.75">
      <c r="A86" s="32"/>
      <c r="B86" s="23"/>
    </row>
    <row r="87" spans="1:2" ht="15.75">
      <c r="A87" s="33"/>
      <c r="B87" s="24"/>
    </row>
    <row r="88" spans="1:2" ht="15.75">
      <c r="A88" s="33"/>
      <c r="B88" s="24"/>
    </row>
    <row r="89" spans="1:2" ht="15.75">
      <c r="A89" s="33"/>
      <c r="B89" s="24"/>
    </row>
    <row r="90" spans="1:2" ht="15.75">
      <c r="A90" s="33"/>
      <c r="B90" s="24"/>
    </row>
    <row r="91" spans="1:2" ht="15.75">
      <c r="A91" s="33"/>
      <c r="B91" s="24"/>
    </row>
    <row r="92" spans="1:2" ht="15.75">
      <c r="A92" s="33"/>
      <c r="B92" s="24"/>
    </row>
    <row r="93" spans="1:2" ht="15.75">
      <c r="A93" s="33"/>
      <c r="B93" s="24"/>
    </row>
    <row r="94" spans="1:2" ht="15.75">
      <c r="A94" s="33"/>
      <c r="B94" s="24"/>
    </row>
    <row r="95" spans="1:2" ht="15.75">
      <c r="A95" s="33"/>
      <c r="B95" s="24"/>
    </row>
    <row r="96" spans="1:2" ht="15.75">
      <c r="A96" s="33"/>
      <c r="B96" s="24"/>
    </row>
    <row r="97" spans="1:2" ht="15.75">
      <c r="A97" s="33"/>
      <c r="B97" s="24"/>
    </row>
    <row r="98" spans="1:2" ht="15.75">
      <c r="A98" s="33"/>
      <c r="B98" s="24"/>
    </row>
    <row r="99" spans="1:2" ht="15.75">
      <c r="A99" s="33"/>
      <c r="B99" s="24"/>
    </row>
    <row r="100" spans="1:2" ht="15.75">
      <c r="A100" s="33"/>
      <c r="B100" s="24"/>
    </row>
    <row r="101" spans="1:2" ht="15.75">
      <c r="A101" s="33"/>
      <c r="B101" s="24"/>
    </row>
    <row r="102" spans="1:2" ht="15.75">
      <c r="A102" s="32"/>
      <c r="B102" s="23"/>
    </row>
    <row r="103" spans="1:2" ht="15.75">
      <c r="A103" s="33"/>
      <c r="B103" s="24"/>
    </row>
    <row r="104" spans="1:2" ht="15.75">
      <c r="A104" s="33"/>
      <c r="B104" s="24"/>
    </row>
    <row r="105" spans="1:2" ht="15.75">
      <c r="A105" s="32"/>
      <c r="B105" s="23"/>
    </row>
    <row r="106" spans="1:2" ht="15.75">
      <c r="A106" s="33"/>
      <c r="B106" s="24"/>
    </row>
    <row r="107" spans="1:2" ht="15.75">
      <c r="A107" s="33"/>
      <c r="B107" s="24"/>
    </row>
    <row r="108" spans="1:2" ht="15.75">
      <c r="A108" s="33"/>
      <c r="B108" s="24"/>
    </row>
    <row r="109" spans="1:2" ht="15.75">
      <c r="A109" s="32"/>
      <c r="B109" s="23"/>
    </row>
    <row r="110" spans="1:2" ht="15.75">
      <c r="A110" s="33"/>
      <c r="B110" s="24"/>
    </row>
    <row r="111" spans="1:2" ht="15.75">
      <c r="A111" s="33"/>
      <c r="B111" s="24"/>
    </row>
    <row r="112" spans="1:2" ht="15.75">
      <c r="A112" s="33"/>
      <c r="B112" s="24"/>
    </row>
    <row r="113" spans="1:2" ht="15.75">
      <c r="A113" s="32"/>
      <c r="B113" s="23"/>
    </row>
    <row r="114" spans="1:2" ht="15.75">
      <c r="A114" s="32"/>
      <c r="B114" s="23"/>
    </row>
    <row r="115" spans="1:2" ht="15.75">
      <c r="A115" s="32"/>
      <c r="B115" s="23"/>
    </row>
    <row r="116" spans="1:2" ht="15.75">
      <c r="A116" s="32"/>
      <c r="B116" s="23"/>
    </row>
    <row r="117" spans="1:2" ht="15.75">
      <c r="A117" s="33"/>
      <c r="B117" s="24"/>
    </row>
    <row r="118" spans="1:2" ht="15.75">
      <c r="A118" s="33"/>
      <c r="B118" s="24"/>
    </row>
    <row r="119" spans="1:2" ht="15.75">
      <c r="A119" s="33"/>
      <c r="B119" s="24"/>
    </row>
    <row r="120" spans="1:2" ht="15.75">
      <c r="A120" s="33"/>
      <c r="B120" s="24"/>
    </row>
    <row r="121" spans="1:2" ht="15.75">
      <c r="A121" s="33"/>
      <c r="B121" s="24"/>
    </row>
    <row r="122" spans="1:2" ht="15.75">
      <c r="A122" s="33"/>
      <c r="B122" s="24"/>
    </row>
    <row r="123" spans="1:2" ht="15.75">
      <c r="A123" s="33"/>
      <c r="B123" s="24"/>
    </row>
    <row r="124" spans="1:2" ht="15.75">
      <c r="A124" s="33"/>
      <c r="B124" s="24"/>
    </row>
    <row r="125" spans="1:2" ht="15.75">
      <c r="A125" s="33"/>
      <c r="B125" s="24"/>
    </row>
    <row r="126" spans="1:2" ht="15.75">
      <c r="A126" s="33"/>
      <c r="B126" s="24"/>
    </row>
    <row r="127" spans="1:2" ht="15.75">
      <c r="A127" s="33"/>
      <c r="B127" s="24"/>
    </row>
    <row r="128" spans="1:2" ht="15.75">
      <c r="A128" s="33"/>
      <c r="B128" s="24"/>
    </row>
    <row r="129" spans="1:2" ht="15.75">
      <c r="A129" s="33"/>
      <c r="B129" s="24"/>
    </row>
    <row r="130" spans="1:2" ht="15.75">
      <c r="A130" s="32"/>
      <c r="B130" s="23"/>
    </row>
    <row r="131" spans="1:2" ht="15.75">
      <c r="A131" s="33"/>
      <c r="B131" s="24"/>
    </row>
    <row r="132" spans="1:2" ht="15.75">
      <c r="A132" s="33"/>
      <c r="B132" s="24"/>
    </row>
    <row r="133" spans="1:2" ht="15.75">
      <c r="A133" s="33"/>
      <c r="B133" s="24"/>
    </row>
    <row r="134" spans="1:2" ht="15.75">
      <c r="A134" s="33"/>
      <c r="B134" s="24"/>
    </row>
    <row r="135" ht="15.75">
      <c r="A135" s="33"/>
    </row>
  </sheetData>
  <sheetProtection/>
  <mergeCells count="23">
    <mergeCell ref="P10:P11"/>
    <mergeCell ref="J10:J11"/>
    <mergeCell ref="K10:K11"/>
    <mergeCell ref="A8:A11"/>
    <mergeCell ref="B8:B11"/>
    <mergeCell ref="C8:E9"/>
    <mergeCell ref="F8:H9"/>
    <mergeCell ref="E10:E11"/>
    <mergeCell ref="H10:H11"/>
    <mergeCell ref="C10:C11"/>
    <mergeCell ref="D10:D11"/>
    <mergeCell ref="F10:F11"/>
    <mergeCell ref="G10:G11"/>
    <mergeCell ref="M2:Q2"/>
    <mergeCell ref="I8:K9"/>
    <mergeCell ref="L8:N9"/>
    <mergeCell ref="O8:Q9"/>
    <mergeCell ref="Q10:Q11"/>
    <mergeCell ref="I10:I11"/>
    <mergeCell ref="L10:L11"/>
    <mergeCell ref="N10:N11"/>
    <mergeCell ref="M10:M11"/>
    <mergeCell ref="O10:O11"/>
  </mergeCells>
  <printOptions horizontalCentered="1"/>
  <pageMargins left="0" right="0" top="0.58" bottom="0" header="0" footer="0"/>
  <pageSetup horizontalDpi="600" verticalDpi="600" orientation="landscape" paperSize="9" scale="57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5"/>
  <sheetViews>
    <sheetView view="pageBreakPreview" zoomScale="75" zoomScaleNormal="73" zoomScaleSheetLayoutView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75" sqref="B75:L75"/>
    </sheetView>
  </sheetViews>
  <sheetFormatPr defaultColWidth="9.140625" defaultRowHeight="12.75"/>
  <cols>
    <col min="1" max="1" width="8.421875" style="43" customWidth="1"/>
    <col min="2" max="2" width="50.00390625" style="43" customWidth="1"/>
    <col min="3" max="3" width="12.421875" style="43" customWidth="1"/>
    <col min="4" max="4" width="14.57421875" style="43" customWidth="1"/>
    <col min="5" max="5" width="14.421875" style="43" customWidth="1"/>
    <col min="6" max="6" width="11.8515625" style="43" customWidth="1"/>
    <col min="7" max="7" width="12.8515625" style="43" customWidth="1"/>
    <col min="8" max="8" width="11.8515625" style="43" customWidth="1"/>
    <col min="9" max="9" width="13.57421875" style="43" customWidth="1"/>
    <col min="10" max="10" width="12.28125" style="43" customWidth="1"/>
    <col min="11" max="11" width="15.57421875" style="43" customWidth="1"/>
    <col min="12" max="12" width="14.8515625" style="43" customWidth="1"/>
    <col min="13" max="13" width="16.00390625" style="43" customWidth="1"/>
    <col min="14" max="14" width="12.00390625" style="43" customWidth="1"/>
    <col min="15" max="15" width="12.57421875" style="43" customWidth="1"/>
    <col min="16" max="16" width="14.28125" style="43" customWidth="1"/>
    <col min="17" max="16384" width="9.140625" style="43" customWidth="1"/>
  </cols>
  <sheetData>
    <row r="1" spans="2:17" s="37" customFormat="1" ht="15.75">
      <c r="B1" s="43"/>
      <c r="M1" s="2" t="s">
        <v>0</v>
      </c>
      <c r="N1" s="2"/>
      <c r="O1" s="2"/>
      <c r="P1" s="2"/>
      <c r="Q1" s="2"/>
    </row>
    <row r="2" spans="2:17" s="37" customFormat="1" ht="30.75" customHeight="1">
      <c r="B2" s="43"/>
      <c r="M2" s="104" t="s">
        <v>70</v>
      </c>
      <c r="N2" s="104"/>
      <c r="O2" s="104"/>
      <c r="P2" s="104"/>
      <c r="Q2" s="104"/>
    </row>
    <row r="3" spans="2:17" s="37" customFormat="1" ht="15.75">
      <c r="B3" s="43"/>
      <c r="M3" s="25" t="s">
        <v>112</v>
      </c>
      <c r="N3" s="25"/>
      <c r="O3" s="2"/>
      <c r="P3" s="2"/>
      <c r="Q3" s="2"/>
    </row>
    <row r="4" s="37" customFormat="1" ht="15.75">
      <c r="B4" s="43"/>
    </row>
    <row r="5" spans="2:3" s="37" customFormat="1" ht="15.75">
      <c r="B5" s="43"/>
      <c r="C5" s="46" t="s">
        <v>77</v>
      </c>
    </row>
    <row r="6" spans="2:7" s="37" customFormat="1" ht="20.25" customHeight="1">
      <c r="B6" s="43"/>
      <c r="C6" s="38"/>
      <c r="D6" s="38"/>
      <c r="E6" s="38"/>
      <c r="F6" s="38"/>
      <c r="G6" s="38"/>
    </row>
    <row r="7" spans="2:9" s="37" customFormat="1" ht="15.75">
      <c r="B7" s="43"/>
      <c r="C7" s="38"/>
      <c r="D7" s="38"/>
      <c r="E7" s="38"/>
      <c r="F7" s="38"/>
      <c r="G7" s="38"/>
      <c r="I7" s="37" t="s">
        <v>1</v>
      </c>
    </row>
    <row r="8" spans="1:17" s="47" customFormat="1" ht="12.75" customHeight="1">
      <c r="A8" s="106" t="s">
        <v>2</v>
      </c>
      <c r="B8" s="108" t="s">
        <v>3</v>
      </c>
      <c r="C8" s="105" t="s">
        <v>74</v>
      </c>
      <c r="D8" s="105"/>
      <c r="E8" s="105"/>
      <c r="F8" s="106" t="s">
        <v>78</v>
      </c>
      <c r="G8" s="106"/>
      <c r="H8" s="106"/>
      <c r="I8" s="105" t="s">
        <v>75</v>
      </c>
      <c r="J8" s="105"/>
      <c r="K8" s="105"/>
      <c r="L8" s="105" t="s">
        <v>71</v>
      </c>
      <c r="M8" s="105"/>
      <c r="N8" s="105"/>
      <c r="O8" s="105" t="s">
        <v>76</v>
      </c>
      <c r="P8" s="105"/>
      <c r="Q8" s="105"/>
    </row>
    <row r="9" spans="1:17" s="47" customFormat="1" ht="24.75" customHeight="1">
      <c r="A9" s="107"/>
      <c r="B9" s="109"/>
      <c r="C9" s="105"/>
      <c r="D9" s="105"/>
      <c r="E9" s="105"/>
      <c r="F9" s="106"/>
      <c r="G9" s="106"/>
      <c r="H9" s="106"/>
      <c r="I9" s="105"/>
      <c r="J9" s="105"/>
      <c r="K9" s="105"/>
      <c r="L9" s="105"/>
      <c r="M9" s="105"/>
      <c r="N9" s="105"/>
      <c r="O9" s="105"/>
      <c r="P9" s="105"/>
      <c r="Q9" s="105"/>
    </row>
    <row r="10" spans="1:17" s="47" customFormat="1" ht="48" customHeight="1">
      <c r="A10" s="107"/>
      <c r="B10" s="109"/>
      <c r="C10" s="106" t="s">
        <v>73</v>
      </c>
      <c r="D10" s="106" t="s">
        <v>72</v>
      </c>
      <c r="E10" s="105" t="s">
        <v>4</v>
      </c>
      <c r="F10" s="106" t="s">
        <v>73</v>
      </c>
      <c r="G10" s="106" t="s">
        <v>72</v>
      </c>
      <c r="H10" s="105" t="s">
        <v>4</v>
      </c>
      <c r="I10" s="106" t="s">
        <v>73</v>
      </c>
      <c r="J10" s="106" t="s">
        <v>72</v>
      </c>
      <c r="K10" s="105" t="s">
        <v>4</v>
      </c>
      <c r="L10" s="106" t="s">
        <v>73</v>
      </c>
      <c r="M10" s="106" t="s">
        <v>72</v>
      </c>
      <c r="N10" s="105" t="s">
        <v>4</v>
      </c>
      <c r="O10" s="106" t="s">
        <v>73</v>
      </c>
      <c r="P10" s="106" t="s">
        <v>72</v>
      </c>
      <c r="Q10" s="105" t="s">
        <v>4</v>
      </c>
    </row>
    <row r="11" spans="1:17" s="47" customFormat="1" ht="93.75" customHeight="1">
      <c r="A11" s="107"/>
      <c r="B11" s="109"/>
      <c r="C11" s="107"/>
      <c r="D11" s="107"/>
      <c r="E11" s="105"/>
      <c r="F11" s="107"/>
      <c r="G11" s="107"/>
      <c r="H11" s="105"/>
      <c r="I11" s="107"/>
      <c r="J11" s="107"/>
      <c r="K11" s="105"/>
      <c r="L11" s="107"/>
      <c r="M11" s="107"/>
      <c r="N11" s="105"/>
      <c r="O11" s="107"/>
      <c r="P11" s="107"/>
      <c r="Q11" s="105"/>
    </row>
    <row r="12" spans="1:17" ht="42.75">
      <c r="A12" s="39">
        <v>70808</v>
      </c>
      <c r="B12" s="40" t="s">
        <v>80</v>
      </c>
      <c r="C12" s="8">
        <f>C14+C49</f>
        <v>48.87</v>
      </c>
      <c r="D12" s="8">
        <f>D14+D49</f>
        <v>0</v>
      </c>
      <c r="E12" s="8">
        <f>C12+D12</f>
        <v>48.87</v>
      </c>
      <c r="F12" s="8">
        <f>F14+F49</f>
        <v>79.737</v>
      </c>
      <c r="G12" s="8">
        <f>G14+G49</f>
        <v>0</v>
      </c>
      <c r="H12" s="8">
        <f>F12+G12</f>
        <v>79.737</v>
      </c>
      <c r="I12" s="8">
        <f>I14+I49</f>
        <v>32.58</v>
      </c>
      <c r="J12" s="8">
        <f>J14+J49</f>
        <v>0</v>
      </c>
      <c r="K12" s="8">
        <f>I12+J12</f>
        <v>32.58</v>
      </c>
      <c r="L12" s="8">
        <f>L14+L49</f>
        <v>34.372</v>
      </c>
      <c r="M12" s="8">
        <f>M14+M49</f>
        <v>0</v>
      </c>
      <c r="N12" s="8">
        <f>L12+M12</f>
        <v>34.372</v>
      </c>
      <c r="O12" s="8">
        <f>O14+O49</f>
        <v>36.159</v>
      </c>
      <c r="P12" s="8">
        <f>P14+P49</f>
        <v>0</v>
      </c>
      <c r="Q12" s="8">
        <f>O12+P12</f>
        <v>36.159</v>
      </c>
    </row>
    <row r="13" spans="1:17" ht="15.75">
      <c r="A13" s="36"/>
      <c r="B13" s="41" t="s">
        <v>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48" customFormat="1" ht="15.75">
      <c r="A14" s="42">
        <v>2000</v>
      </c>
      <c r="B14" s="42" t="s">
        <v>6</v>
      </c>
      <c r="C14" s="12">
        <f>C15+C20+C36+C39+C43+C47+C48</f>
        <v>48.87</v>
      </c>
      <c r="D14" s="12">
        <f>D15+D20+D36+D39+D43+D47+D48</f>
        <v>0</v>
      </c>
      <c r="E14" s="12">
        <f aca="true" t="shared" si="0" ref="E14:E69">C14+D14</f>
        <v>48.87</v>
      </c>
      <c r="F14" s="12">
        <f>F15+F20+F36+F39+F43+F47+F48</f>
        <v>79.737</v>
      </c>
      <c r="G14" s="12">
        <f>G15+G20+G36+G39+G43+G47+G48</f>
        <v>0</v>
      </c>
      <c r="H14" s="12">
        <f>F14+G14</f>
        <v>79.737</v>
      </c>
      <c r="I14" s="12">
        <f>I15+I20+I36+I39+I43+I47+I48</f>
        <v>32.58</v>
      </c>
      <c r="J14" s="12">
        <f>J15+J20+J36+J39+J43+J47+J48</f>
        <v>0</v>
      </c>
      <c r="K14" s="12">
        <f>I14+J14</f>
        <v>32.58</v>
      </c>
      <c r="L14" s="12">
        <f>L15+L20+L36+L39+L43+L47+L48</f>
        <v>34.372</v>
      </c>
      <c r="M14" s="12">
        <f>M15+M20+M36+M39+M43+M47+M48</f>
        <v>0</v>
      </c>
      <c r="N14" s="12">
        <f>L14+M14</f>
        <v>34.372</v>
      </c>
      <c r="O14" s="12">
        <f>O15+O20+O36+O39+O43+O47+O48</f>
        <v>36.159</v>
      </c>
      <c r="P14" s="12">
        <f>P15+P20+P36+P39+P43+P47+P48</f>
        <v>0</v>
      </c>
      <c r="Q14" s="12">
        <f>O14+P14</f>
        <v>36.159</v>
      </c>
    </row>
    <row r="15" spans="1:17" s="49" customFormat="1" ht="15.75" hidden="1">
      <c r="A15" s="42">
        <v>2100</v>
      </c>
      <c r="B15" s="42" t="s">
        <v>7</v>
      </c>
      <c r="C15" s="12">
        <f>C17+C19</f>
        <v>0</v>
      </c>
      <c r="D15" s="12">
        <f>D17+D19</f>
        <v>0</v>
      </c>
      <c r="E15" s="12">
        <f t="shared" si="0"/>
        <v>0</v>
      </c>
      <c r="F15" s="12">
        <f>F17+F19</f>
        <v>0</v>
      </c>
      <c r="G15" s="12">
        <f>G17+G19</f>
        <v>0</v>
      </c>
      <c r="H15" s="12">
        <f>F15+G15</f>
        <v>0</v>
      </c>
      <c r="I15" s="12">
        <f>I17+I19</f>
        <v>0</v>
      </c>
      <c r="J15" s="12">
        <f>J17+J19</f>
        <v>0</v>
      </c>
      <c r="K15" s="12">
        <f>I15+J15</f>
        <v>0</v>
      </c>
      <c r="L15" s="12">
        <f>L17+L19</f>
        <v>0</v>
      </c>
      <c r="M15" s="12">
        <f>M17+M19</f>
        <v>0</v>
      </c>
      <c r="N15" s="12">
        <f>L15+M15</f>
        <v>0</v>
      </c>
      <c r="O15" s="12">
        <f>O17+O19</f>
        <v>0</v>
      </c>
      <c r="P15" s="12">
        <f>P17+P19</f>
        <v>0</v>
      </c>
      <c r="Q15" s="12">
        <f>O15+P15</f>
        <v>0</v>
      </c>
    </row>
    <row r="16" spans="1:17" s="50" customFormat="1" ht="15.75" hidden="1">
      <c r="A16" s="41">
        <v>2110</v>
      </c>
      <c r="B16" s="41" t="s">
        <v>8</v>
      </c>
      <c r="C16" s="14">
        <f>C17</f>
        <v>0</v>
      </c>
      <c r="D16" s="14">
        <f>D17</f>
        <v>0</v>
      </c>
      <c r="E16" s="8">
        <f t="shared" si="0"/>
        <v>0</v>
      </c>
      <c r="F16" s="14">
        <f>F17</f>
        <v>0</v>
      </c>
      <c r="G16" s="14">
        <f>G17</f>
        <v>0</v>
      </c>
      <c r="H16" s="8">
        <f>F16+G16</f>
        <v>0</v>
      </c>
      <c r="I16" s="14">
        <f>I17</f>
        <v>0</v>
      </c>
      <c r="J16" s="14">
        <f>J17</f>
        <v>0</v>
      </c>
      <c r="K16" s="8">
        <f>I16+J16</f>
        <v>0</v>
      </c>
      <c r="L16" s="14">
        <f>L17</f>
        <v>0</v>
      </c>
      <c r="M16" s="14">
        <f>M17</f>
        <v>0</v>
      </c>
      <c r="N16" s="8">
        <f>L16+M16</f>
        <v>0</v>
      </c>
      <c r="O16" s="14">
        <f>O17</f>
        <v>0</v>
      </c>
      <c r="P16" s="14">
        <f>P17</f>
        <v>0</v>
      </c>
      <c r="Q16" s="8">
        <f>O16+P16</f>
        <v>0</v>
      </c>
    </row>
    <row r="17" spans="1:17" ht="15.75" hidden="1">
      <c r="A17" s="41">
        <v>2111</v>
      </c>
      <c r="B17" s="41" t="s">
        <v>9</v>
      </c>
      <c r="C17" s="8"/>
      <c r="D17" s="8"/>
      <c r="E17" s="8">
        <f t="shared" si="0"/>
        <v>0</v>
      </c>
      <c r="F17" s="8"/>
      <c r="G17" s="8"/>
      <c r="H17" s="8">
        <f>F17+G17</f>
        <v>0</v>
      </c>
      <c r="I17" s="8"/>
      <c r="J17" s="8"/>
      <c r="K17" s="8">
        <f>I17+J17</f>
        <v>0</v>
      </c>
      <c r="L17" s="8"/>
      <c r="M17" s="8"/>
      <c r="N17" s="8">
        <f>L17+M17</f>
        <v>0</v>
      </c>
      <c r="O17" s="8"/>
      <c r="P17" s="8"/>
      <c r="Q17" s="8">
        <f>O17+P17</f>
        <v>0</v>
      </c>
    </row>
    <row r="18" spans="1:17" s="50" customFormat="1" ht="15.75" hidden="1">
      <c r="A18" s="41">
        <v>2112</v>
      </c>
      <c r="B18" s="41" t="s">
        <v>10</v>
      </c>
      <c r="C18" s="14"/>
      <c r="D18" s="14"/>
      <c r="E18" s="8">
        <f>C18+D18</f>
        <v>0</v>
      </c>
      <c r="F18" s="14"/>
      <c r="G18" s="14"/>
      <c r="H18" s="8">
        <f>F18+G18</f>
        <v>0</v>
      </c>
      <c r="I18" s="14"/>
      <c r="J18" s="14"/>
      <c r="K18" s="8">
        <f>I18+J18</f>
        <v>0</v>
      </c>
      <c r="L18" s="14"/>
      <c r="M18" s="14"/>
      <c r="N18" s="8">
        <f>L18+M18</f>
        <v>0</v>
      </c>
      <c r="O18" s="14"/>
      <c r="P18" s="14"/>
      <c r="Q18" s="8">
        <f>O18+P18</f>
        <v>0</v>
      </c>
    </row>
    <row r="19" spans="1:17" s="50" customFormat="1" ht="15.75" hidden="1">
      <c r="A19" s="41">
        <v>2120</v>
      </c>
      <c r="B19" s="41" t="s">
        <v>11</v>
      </c>
      <c r="C19" s="14"/>
      <c r="D19" s="14"/>
      <c r="E19" s="8">
        <f t="shared" si="0"/>
        <v>0</v>
      </c>
      <c r="F19" s="14"/>
      <c r="G19" s="14"/>
      <c r="H19" s="8">
        <f aca="true" t="shared" si="1" ref="H19:H69">F19+G19</f>
        <v>0</v>
      </c>
      <c r="I19" s="14"/>
      <c r="J19" s="14"/>
      <c r="K19" s="8">
        <f aca="true" t="shared" si="2" ref="K19:K69">I19+J19</f>
        <v>0</v>
      </c>
      <c r="L19" s="14"/>
      <c r="M19" s="14"/>
      <c r="N19" s="8">
        <f aca="true" t="shared" si="3" ref="N19:N69">L19+M19</f>
        <v>0</v>
      </c>
      <c r="O19" s="14"/>
      <c r="P19" s="14"/>
      <c r="Q19" s="8">
        <f aca="true" t="shared" si="4" ref="Q19:Q69">O19+P19</f>
        <v>0</v>
      </c>
    </row>
    <row r="20" spans="1:17" ht="15.75" hidden="1">
      <c r="A20" s="42">
        <v>2200</v>
      </c>
      <c r="B20" s="42" t="s">
        <v>12</v>
      </c>
      <c r="C20" s="8">
        <f>SUM(C21:C27,C33)</f>
        <v>0</v>
      </c>
      <c r="D20" s="8">
        <f>SUM(D21:D27,D33)</f>
        <v>0</v>
      </c>
      <c r="E20" s="8">
        <f t="shared" si="0"/>
        <v>0</v>
      </c>
      <c r="F20" s="8">
        <f>SUM(F21:F27,F33)</f>
        <v>0</v>
      </c>
      <c r="G20" s="8">
        <f>SUM(G21:G27,G33)</f>
        <v>0</v>
      </c>
      <c r="H20" s="8">
        <f t="shared" si="1"/>
        <v>0</v>
      </c>
      <c r="I20" s="8">
        <f>SUM(I21:I27,I33)</f>
        <v>0</v>
      </c>
      <c r="J20" s="8">
        <f>SUM(J21:J27,J33)</f>
        <v>0</v>
      </c>
      <c r="K20" s="8">
        <f t="shared" si="2"/>
        <v>0</v>
      </c>
      <c r="L20" s="8">
        <f>SUM(L21:L27,L33)</f>
        <v>0</v>
      </c>
      <c r="M20" s="8">
        <f>SUM(M21:M27,M33)</f>
        <v>0</v>
      </c>
      <c r="N20" s="8">
        <f t="shared" si="3"/>
        <v>0</v>
      </c>
      <c r="O20" s="8">
        <f>SUM(O21:O27,O33)</f>
        <v>0</v>
      </c>
      <c r="P20" s="8">
        <f>SUM(P21:P27,P33)</f>
        <v>0</v>
      </c>
      <c r="Q20" s="8">
        <f t="shared" si="4"/>
        <v>0</v>
      </c>
    </row>
    <row r="21" spans="1:17" ht="15.75" hidden="1">
      <c r="A21" s="41">
        <v>2210</v>
      </c>
      <c r="B21" s="41" t="s">
        <v>13</v>
      </c>
      <c r="C21" s="8"/>
      <c r="D21" s="8"/>
      <c r="E21" s="8">
        <f t="shared" si="0"/>
        <v>0</v>
      </c>
      <c r="F21" s="8"/>
      <c r="G21" s="8"/>
      <c r="H21" s="8">
        <f t="shared" si="1"/>
        <v>0</v>
      </c>
      <c r="I21" s="8">
        <f>ROUND(F21*1.081,3)</f>
        <v>0</v>
      </c>
      <c r="J21" s="8"/>
      <c r="K21" s="8">
        <f t="shared" si="2"/>
        <v>0</v>
      </c>
      <c r="L21" s="8">
        <f>ROUND(I21*1.055,3)</f>
        <v>0</v>
      </c>
      <c r="M21" s="8">
        <f>ROUND(J21*1.055,3)</f>
        <v>0</v>
      </c>
      <c r="N21" s="8">
        <f t="shared" si="3"/>
        <v>0</v>
      </c>
      <c r="O21" s="8">
        <f>ROUND(L21*1.052,3)</f>
        <v>0</v>
      </c>
      <c r="P21" s="8">
        <f>ROUND(M21*1.052,3)</f>
        <v>0</v>
      </c>
      <c r="Q21" s="8">
        <f t="shared" si="4"/>
        <v>0</v>
      </c>
    </row>
    <row r="22" spans="1:17" ht="15.75" hidden="1">
      <c r="A22" s="41">
        <v>2220</v>
      </c>
      <c r="B22" s="41" t="s">
        <v>14</v>
      </c>
      <c r="C22" s="8"/>
      <c r="D22" s="8"/>
      <c r="E22" s="8">
        <f t="shared" si="0"/>
        <v>0</v>
      </c>
      <c r="F22" s="8"/>
      <c r="G22" s="8"/>
      <c r="H22" s="8">
        <f t="shared" si="1"/>
        <v>0</v>
      </c>
      <c r="I22" s="8"/>
      <c r="J22" s="8"/>
      <c r="K22" s="8">
        <f t="shared" si="2"/>
        <v>0</v>
      </c>
      <c r="L22" s="8">
        <f aca="true" t="shared" si="5" ref="L22:M26">ROUND(I22*1.055,3)</f>
        <v>0</v>
      </c>
      <c r="M22" s="8">
        <f t="shared" si="5"/>
        <v>0</v>
      </c>
      <c r="N22" s="8">
        <f t="shared" si="3"/>
        <v>0</v>
      </c>
      <c r="O22" s="8">
        <f aca="true" t="shared" si="6" ref="O22:P26">ROUND(L22*1.052,3)</f>
        <v>0</v>
      </c>
      <c r="P22" s="8">
        <f t="shared" si="6"/>
        <v>0</v>
      </c>
      <c r="Q22" s="8">
        <f t="shared" si="4"/>
        <v>0</v>
      </c>
    </row>
    <row r="23" spans="1:17" ht="15.75" hidden="1">
      <c r="A23" s="41">
        <v>2230</v>
      </c>
      <c r="B23" s="41" t="s">
        <v>15</v>
      </c>
      <c r="C23" s="8"/>
      <c r="D23" s="8"/>
      <c r="E23" s="8">
        <f t="shared" si="0"/>
        <v>0</v>
      </c>
      <c r="F23" s="8"/>
      <c r="G23" s="8"/>
      <c r="H23" s="8">
        <f t="shared" si="1"/>
        <v>0</v>
      </c>
      <c r="I23" s="8"/>
      <c r="J23" s="8"/>
      <c r="K23" s="8">
        <f t="shared" si="2"/>
        <v>0</v>
      </c>
      <c r="L23" s="8">
        <f t="shared" si="5"/>
        <v>0</v>
      </c>
      <c r="M23" s="8">
        <f t="shared" si="5"/>
        <v>0</v>
      </c>
      <c r="N23" s="8">
        <f t="shared" si="3"/>
        <v>0</v>
      </c>
      <c r="O23" s="8">
        <f t="shared" si="6"/>
        <v>0</v>
      </c>
      <c r="P23" s="8">
        <f t="shared" si="6"/>
        <v>0</v>
      </c>
      <c r="Q23" s="8">
        <f t="shared" si="4"/>
        <v>0</v>
      </c>
    </row>
    <row r="24" spans="1:17" ht="15.75" hidden="1">
      <c r="A24" s="41">
        <v>2240</v>
      </c>
      <c r="B24" s="41" t="s">
        <v>16</v>
      </c>
      <c r="C24" s="8"/>
      <c r="D24" s="8"/>
      <c r="E24" s="8">
        <f t="shared" si="0"/>
        <v>0</v>
      </c>
      <c r="F24" s="8"/>
      <c r="G24" s="8"/>
      <c r="H24" s="8">
        <f t="shared" si="1"/>
        <v>0</v>
      </c>
      <c r="I24" s="8">
        <f>ROUND(F24*1.081,3)</f>
        <v>0</v>
      </c>
      <c r="J24" s="8"/>
      <c r="K24" s="8">
        <f t="shared" si="2"/>
        <v>0</v>
      </c>
      <c r="L24" s="8">
        <f t="shared" si="5"/>
        <v>0</v>
      </c>
      <c r="M24" s="8">
        <f t="shared" si="5"/>
        <v>0</v>
      </c>
      <c r="N24" s="8">
        <f t="shared" si="3"/>
        <v>0</v>
      </c>
      <c r="O24" s="8">
        <f t="shared" si="6"/>
        <v>0</v>
      </c>
      <c r="P24" s="8">
        <f t="shared" si="6"/>
        <v>0</v>
      </c>
      <c r="Q24" s="8">
        <f t="shared" si="4"/>
        <v>0</v>
      </c>
    </row>
    <row r="25" spans="1:17" s="50" customFormat="1" ht="15.75" hidden="1">
      <c r="A25" s="41">
        <v>2250</v>
      </c>
      <c r="B25" s="41" t="s">
        <v>17</v>
      </c>
      <c r="C25" s="14"/>
      <c r="D25" s="14"/>
      <c r="E25" s="8">
        <f t="shared" si="0"/>
        <v>0</v>
      </c>
      <c r="F25" s="14"/>
      <c r="G25" s="14"/>
      <c r="H25" s="8">
        <f t="shared" si="1"/>
        <v>0</v>
      </c>
      <c r="I25" s="8">
        <f>ROUND(F25*1.081,3)</f>
        <v>0</v>
      </c>
      <c r="J25" s="14"/>
      <c r="K25" s="8">
        <f t="shared" si="2"/>
        <v>0</v>
      </c>
      <c r="L25" s="8">
        <f t="shared" si="5"/>
        <v>0</v>
      </c>
      <c r="M25" s="8">
        <f t="shared" si="5"/>
        <v>0</v>
      </c>
      <c r="N25" s="8">
        <f t="shared" si="3"/>
        <v>0</v>
      </c>
      <c r="O25" s="8">
        <f t="shared" si="6"/>
        <v>0</v>
      </c>
      <c r="P25" s="8">
        <f t="shared" si="6"/>
        <v>0</v>
      </c>
      <c r="Q25" s="8">
        <f t="shared" si="4"/>
        <v>0</v>
      </c>
    </row>
    <row r="26" spans="1:17" s="50" customFormat="1" ht="15.75" hidden="1">
      <c r="A26" s="41">
        <v>2260</v>
      </c>
      <c r="B26" s="41" t="s">
        <v>18</v>
      </c>
      <c r="C26" s="14"/>
      <c r="D26" s="14"/>
      <c r="E26" s="8">
        <f t="shared" si="0"/>
        <v>0</v>
      </c>
      <c r="F26" s="14"/>
      <c r="G26" s="14"/>
      <c r="H26" s="8">
        <f t="shared" si="1"/>
        <v>0</v>
      </c>
      <c r="I26" s="8">
        <f>ROUND(F26*1.081,3)</f>
        <v>0</v>
      </c>
      <c r="J26" s="14"/>
      <c r="K26" s="8">
        <f t="shared" si="2"/>
        <v>0</v>
      </c>
      <c r="L26" s="8">
        <f t="shared" si="5"/>
        <v>0</v>
      </c>
      <c r="M26" s="8">
        <f t="shared" si="5"/>
        <v>0</v>
      </c>
      <c r="N26" s="8">
        <f t="shared" si="3"/>
        <v>0</v>
      </c>
      <c r="O26" s="8">
        <f t="shared" si="6"/>
        <v>0</v>
      </c>
      <c r="P26" s="8">
        <f t="shared" si="6"/>
        <v>0</v>
      </c>
      <c r="Q26" s="8">
        <f t="shared" si="4"/>
        <v>0</v>
      </c>
    </row>
    <row r="27" spans="1:17" ht="15.75" hidden="1">
      <c r="A27" s="41">
        <v>2270</v>
      </c>
      <c r="B27" s="41" t="s">
        <v>19</v>
      </c>
      <c r="C27" s="8">
        <f>SUM(C28:C32)</f>
        <v>0</v>
      </c>
      <c r="D27" s="8">
        <f>SUM(D28:D32)</f>
        <v>0</v>
      </c>
      <c r="E27" s="8">
        <f t="shared" si="0"/>
        <v>0</v>
      </c>
      <c r="F27" s="8">
        <f>SUM(F28:F32)</f>
        <v>0</v>
      </c>
      <c r="G27" s="8">
        <f>SUM(G28:G32)</f>
        <v>0</v>
      </c>
      <c r="H27" s="8">
        <f t="shared" si="1"/>
        <v>0</v>
      </c>
      <c r="I27" s="8">
        <f>SUM(I28:I32)</f>
        <v>0</v>
      </c>
      <c r="J27" s="8">
        <f>SUM(J28:J32)</f>
        <v>0</v>
      </c>
      <c r="K27" s="8">
        <f t="shared" si="2"/>
        <v>0</v>
      </c>
      <c r="L27" s="8">
        <f>SUM(L28:L32)</f>
        <v>0</v>
      </c>
      <c r="M27" s="8">
        <f>SUM(M28:M32)</f>
        <v>0</v>
      </c>
      <c r="N27" s="8">
        <f t="shared" si="3"/>
        <v>0</v>
      </c>
      <c r="O27" s="8">
        <f>SUM(O28:O32)</f>
        <v>0</v>
      </c>
      <c r="P27" s="8">
        <f>SUM(P28:P32)</f>
        <v>0</v>
      </c>
      <c r="Q27" s="8">
        <f t="shared" si="4"/>
        <v>0</v>
      </c>
    </row>
    <row r="28" spans="1:17" ht="15.75" hidden="1">
      <c r="A28" s="41">
        <v>2271</v>
      </c>
      <c r="B28" s="41" t="s">
        <v>20</v>
      </c>
      <c r="C28" s="8"/>
      <c r="D28" s="8"/>
      <c r="E28" s="8">
        <f t="shared" si="0"/>
        <v>0</v>
      </c>
      <c r="F28" s="8"/>
      <c r="G28" s="8"/>
      <c r="H28" s="8">
        <f t="shared" si="1"/>
        <v>0</v>
      </c>
      <c r="I28" s="8"/>
      <c r="J28" s="8"/>
      <c r="K28" s="8">
        <f t="shared" si="2"/>
        <v>0</v>
      </c>
      <c r="L28" s="8">
        <f>ROUND(I28*1.0688,3)</f>
        <v>0</v>
      </c>
      <c r="M28" s="8">
        <f>ROUND(J28*1.0688,3)</f>
        <v>0</v>
      </c>
      <c r="N28" s="8">
        <f t="shared" si="3"/>
        <v>0</v>
      </c>
      <c r="O28" s="8">
        <f aca="true" t="shared" si="7" ref="O28:P32">ROUND(L28*1.052,3)</f>
        <v>0</v>
      </c>
      <c r="P28" s="8">
        <f t="shared" si="7"/>
        <v>0</v>
      </c>
      <c r="Q28" s="8">
        <f t="shared" si="4"/>
        <v>0</v>
      </c>
    </row>
    <row r="29" spans="1:17" ht="15.75" hidden="1">
      <c r="A29" s="41">
        <v>2272</v>
      </c>
      <c r="B29" s="41" t="s">
        <v>21</v>
      </c>
      <c r="C29" s="8"/>
      <c r="D29" s="8"/>
      <c r="E29" s="8">
        <f t="shared" si="0"/>
        <v>0</v>
      </c>
      <c r="F29" s="8"/>
      <c r="G29" s="8"/>
      <c r="H29" s="8">
        <f t="shared" si="1"/>
        <v>0</v>
      </c>
      <c r="I29" s="8"/>
      <c r="J29" s="8"/>
      <c r="K29" s="8">
        <f t="shared" si="2"/>
        <v>0</v>
      </c>
      <c r="L29" s="8">
        <f aca="true" t="shared" si="8" ref="L29:M32">ROUND(I29*1.0688,3)</f>
        <v>0</v>
      </c>
      <c r="M29" s="8">
        <f t="shared" si="8"/>
        <v>0</v>
      </c>
      <c r="N29" s="8">
        <f t="shared" si="3"/>
        <v>0</v>
      </c>
      <c r="O29" s="8">
        <f t="shared" si="7"/>
        <v>0</v>
      </c>
      <c r="P29" s="8">
        <f t="shared" si="7"/>
        <v>0</v>
      </c>
      <c r="Q29" s="8">
        <f t="shared" si="4"/>
        <v>0</v>
      </c>
    </row>
    <row r="30" spans="1:17" ht="15.75" hidden="1">
      <c r="A30" s="41">
        <v>2273</v>
      </c>
      <c r="B30" s="41" t="s">
        <v>22</v>
      </c>
      <c r="C30" s="8"/>
      <c r="D30" s="8"/>
      <c r="E30" s="8">
        <f t="shared" si="0"/>
        <v>0</v>
      </c>
      <c r="F30" s="8"/>
      <c r="G30" s="8"/>
      <c r="H30" s="8">
        <f t="shared" si="1"/>
        <v>0</v>
      </c>
      <c r="I30" s="8"/>
      <c r="J30" s="8"/>
      <c r="K30" s="8">
        <f t="shared" si="2"/>
        <v>0</v>
      </c>
      <c r="L30" s="8">
        <f t="shared" si="8"/>
        <v>0</v>
      </c>
      <c r="M30" s="8">
        <f t="shared" si="8"/>
        <v>0</v>
      </c>
      <c r="N30" s="8">
        <f t="shared" si="3"/>
        <v>0</v>
      </c>
      <c r="O30" s="8">
        <f t="shared" si="7"/>
        <v>0</v>
      </c>
      <c r="P30" s="8">
        <f t="shared" si="7"/>
        <v>0</v>
      </c>
      <c r="Q30" s="8">
        <f t="shared" si="4"/>
        <v>0</v>
      </c>
    </row>
    <row r="31" spans="1:17" ht="15.75" hidden="1">
      <c r="A31" s="41">
        <v>2274</v>
      </c>
      <c r="B31" s="41" t="s">
        <v>23</v>
      </c>
      <c r="C31" s="8"/>
      <c r="D31" s="8"/>
      <c r="E31" s="8">
        <f t="shared" si="0"/>
        <v>0</v>
      </c>
      <c r="F31" s="8"/>
      <c r="G31" s="8"/>
      <c r="H31" s="8">
        <f t="shared" si="1"/>
        <v>0</v>
      </c>
      <c r="I31" s="8"/>
      <c r="J31" s="8"/>
      <c r="K31" s="8">
        <f t="shared" si="2"/>
        <v>0</v>
      </c>
      <c r="L31" s="8">
        <f t="shared" si="8"/>
        <v>0</v>
      </c>
      <c r="M31" s="8">
        <f t="shared" si="8"/>
        <v>0</v>
      </c>
      <c r="N31" s="8">
        <f t="shared" si="3"/>
        <v>0</v>
      </c>
      <c r="O31" s="8">
        <f t="shared" si="7"/>
        <v>0</v>
      </c>
      <c r="P31" s="8">
        <f t="shared" si="7"/>
        <v>0</v>
      </c>
      <c r="Q31" s="8">
        <f t="shared" si="4"/>
        <v>0</v>
      </c>
    </row>
    <row r="32" spans="1:17" ht="15.75" hidden="1">
      <c r="A32" s="41">
        <v>2275</v>
      </c>
      <c r="B32" s="41" t="s">
        <v>24</v>
      </c>
      <c r="C32" s="8"/>
      <c r="D32" s="8"/>
      <c r="E32" s="8">
        <f t="shared" si="0"/>
        <v>0</v>
      </c>
      <c r="F32" s="8"/>
      <c r="G32" s="8"/>
      <c r="H32" s="8">
        <f t="shared" si="1"/>
        <v>0</v>
      </c>
      <c r="I32" s="8"/>
      <c r="J32" s="8"/>
      <c r="K32" s="8">
        <f t="shared" si="2"/>
        <v>0</v>
      </c>
      <c r="L32" s="8">
        <f t="shared" si="8"/>
        <v>0</v>
      </c>
      <c r="M32" s="8">
        <f t="shared" si="8"/>
        <v>0</v>
      </c>
      <c r="N32" s="8">
        <f t="shared" si="3"/>
        <v>0</v>
      </c>
      <c r="O32" s="8">
        <f t="shared" si="7"/>
        <v>0</v>
      </c>
      <c r="P32" s="8">
        <f t="shared" si="7"/>
        <v>0</v>
      </c>
      <c r="Q32" s="8">
        <f t="shared" si="4"/>
        <v>0</v>
      </c>
    </row>
    <row r="33" spans="1:17" s="50" customFormat="1" ht="30" hidden="1">
      <c r="A33" s="41">
        <v>2280</v>
      </c>
      <c r="B33" s="51" t="s">
        <v>25</v>
      </c>
      <c r="C33" s="14">
        <f>SUM(C34:C35)</f>
        <v>0</v>
      </c>
      <c r="D33" s="14">
        <f>SUM(D34:D35)</f>
        <v>0</v>
      </c>
      <c r="E33" s="8">
        <f t="shared" si="0"/>
        <v>0</v>
      </c>
      <c r="F33" s="14">
        <f>SUM(F34:F35)</f>
        <v>0</v>
      </c>
      <c r="G33" s="14">
        <f>SUM(G34:G35)</f>
        <v>0</v>
      </c>
      <c r="H33" s="8">
        <f t="shared" si="1"/>
        <v>0</v>
      </c>
      <c r="I33" s="14">
        <f>SUM(I34:I35)</f>
        <v>0</v>
      </c>
      <c r="J33" s="14">
        <f>SUM(J34:J35)</f>
        <v>0</v>
      </c>
      <c r="K33" s="8">
        <f t="shared" si="2"/>
        <v>0</v>
      </c>
      <c r="L33" s="14">
        <f>SUM(L34:L35)</f>
        <v>0</v>
      </c>
      <c r="M33" s="14">
        <f>SUM(M34:M35)</f>
        <v>0</v>
      </c>
      <c r="N33" s="8">
        <f t="shared" si="3"/>
        <v>0</v>
      </c>
      <c r="O33" s="14">
        <f>SUM(O34:O35)</f>
        <v>0</v>
      </c>
      <c r="P33" s="14">
        <f>SUM(P34:P35)</f>
        <v>0</v>
      </c>
      <c r="Q33" s="8">
        <f t="shared" si="4"/>
        <v>0</v>
      </c>
    </row>
    <row r="34" spans="1:17" s="50" customFormat="1" ht="30" hidden="1">
      <c r="A34" s="41">
        <v>2281</v>
      </c>
      <c r="B34" s="51" t="s">
        <v>26</v>
      </c>
      <c r="C34" s="14"/>
      <c r="D34" s="14"/>
      <c r="E34" s="8">
        <f t="shared" si="0"/>
        <v>0</v>
      </c>
      <c r="F34" s="14"/>
      <c r="G34" s="14"/>
      <c r="H34" s="8">
        <f t="shared" si="1"/>
        <v>0</v>
      </c>
      <c r="I34" s="14"/>
      <c r="J34" s="14"/>
      <c r="K34" s="8">
        <f t="shared" si="2"/>
        <v>0</v>
      </c>
      <c r="L34" s="8">
        <f>ROUND(I34*1.055,3)</f>
        <v>0</v>
      </c>
      <c r="M34" s="8">
        <f>ROUND(J34*1.055,3)</f>
        <v>0</v>
      </c>
      <c r="N34" s="8">
        <f t="shared" si="3"/>
        <v>0</v>
      </c>
      <c r="O34" s="8">
        <f>ROUND(L34*1.052,3)</f>
        <v>0</v>
      </c>
      <c r="P34" s="8">
        <f>ROUND(M34*1.052,3)</f>
        <v>0</v>
      </c>
      <c r="Q34" s="8">
        <f t="shared" si="4"/>
        <v>0</v>
      </c>
    </row>
    <row r="35" spans="1:17" s="50" customFormat="1" ht="30" hidden="1">
      <c r="A35" s="41">
        <v>2282</v>
      </c>
      <c r="B35" s="51" t="s">
        <v>27</v>
      </c>
      <c r="C35" s="14"/>
      <c r="D35" s="14"/>
      <c r="E35" s="8">
        <f t="shared" si="0"/>
        <v>0</v>
      </c>
      <c r="F35" s="14"/>
      <c r="G35" s="14"/>
      <c r="H35" s="8">
        <f t="shared" si="1"/>
        <v>0</v>
      </c>
      <c r="I35" s="8">
        <f>ROUND(F35*1.081,3)</f>
        <v>0</v>
      </c>
      <c r="J35" s="14"/>
      <c r="K35" s="8">
        <f t="shared" si="2"/>
        <v>0</v>
      </c>
      <c r="L35" s="8">
        <f>ROUND(I35*1.055,3)</f>
        <v>0</v>
      </c>
      <c r="M35" s="8">
        <f>ROUND(J35*1.055,3)</f>
        <v>0</v>
      </c>
      <c r="N35" s="8">
        <f t="shared" si="3"/>
        <v>0</v>
      </c>
      <c r="O35" s="8">
        <f>ROUND(L35*1.052,3)</f>
        <v>0</v>
      </c>
      <c r="P35" s="8">
        <f>ROUND(M35*1.052,3)</f>
        <v>0</v>
      </c>
      <c r="Q35" s="8">
        <f t="shared" si="4"/>
        <v>0</v>
      </c>
    </row>
    <row r="36" spans="1:17" s="49" customFormat="1" ht="15.75" hidden="1">
      <c r="A36" s="42">
        <v>2400</v>
      </c>
      <c r="B36" s="42" t="s">
        <v>28</v>
      </c>
      <c r="C36" s="13">
        <f>SUM(C37:C38)</f>
        <v>0</v>
      </c>
      <c r="D36" s="13">
        <f>SUM(D37:D38)</f>
        <v>0</v>
      </c>
      <c r="E36" s="8">
        <f t="shared" si="0"/>
        <v>0</v>
      </c>
      <c r="F36" s="13">
        <f>SUM(F37:F38)</f>
        <v>0</v>
      </c>
      <c r="G36" s="13">
        <f>SUM(G37:G38)</f>
        <v>0</v>
      </c>
      <c r="H36" s="8">
        <f t="shared" si="1"/>
        <v>0</v>
      </c>
      <c r="I36" s="13">
        <f>SUM(I37:I38)</f>
        <v>0</v>
      </c>
      <c r="J36" s="13">
        <f>SUM(J37:J38)</f>
        <v>0</v>
      </c>
      <c r="K36" s="8">
        <f t="shared" si="2"/>
        <v>0</v>
      </c>
      <c r="L36" s="13">
        <f>SUM(L37:L38)</f>
        <v>0</v>
      </c>
      <c r="M36" s="13">
        <f>SUM(M37:M38)</f>
        <v>0</v>
      </c>
      <c r="N36" s="8">
        <f t="shared" si="3"/>
        <v>0</v>
      </c>
      <c r="O36" s="13">
        <f>SUM(O37:O38)</f>
        <v>0</v>
      </c>
      <c r="P36" s="13">
        <f>SUM(P37:P38)</f>
        <v>0</v>
      </c>
      <c r="Q36" s="8">
        <f t="shared" si="4"/>
        <v>0</v>
      </c>
    </row>
    <row r="37" spans="1:17" s="50" customFormat="1" ht="15.75" hidden="1">
      <c r="A37" s="41">
        <v>2410</v>
      </c>
      <c r="B37" s="41" t="s">
        <v>29</v>
      </c>
      <c r="C37" s="14"/>
      <c r="D37" s="14"/>
      <c r="E37" s="8">
        <f t="shared" si="0"/>
        <v>0</v>
      </c>
      <c r="F37" s="14"/>
      <c r="G37" s="14"/>
      <c r="H37" s="8">
        <f t="shared" si="1"/>
        <v>0</v>
      </c>
      <c r="I37" s="14"/>
      <c r="J37" s="14"/>
      <c r="K37" s="8">
        <f t="shared" si="2"/>
        <v>0</v>
      </c>
      <c r="L37" s="14"/>
      <c r="M37" s="14"/>
      <c r="N37" s="8">
        <f t="shared" si="3"/>
        <v>0</v>
      </c>
      <c r="O37" s="14"/>
      <c r="P37" s="14"/>
      <c r="Q37" s="8">
        <f t="shared" si="4"/>
        <v>0</v>
      </c>
    </row>
    <row r="38" spans="1:17" s="50" customFormat="1" ht="15.75" hidden="1">
      <c r="A38" s="41">
        <v>2420</v>
      </c>
      <c r="B38" s="41" t="s">
        <v>30</v>
      </c>
      <c r="C38" s="14"/>
      <c r="D38" s="14"/>
      <c r="E38" s="8">
        <f t="shared" si="0"/>
        <v>0</v>
      </c>
      <c r="F38" s="14"/>
      <c r="G38" s="14"/>
      <c r="H38" s="8">
        <f t="shared" si="1"/>
        <v>0</v>
      </c>
      <c r="I38" s="14"/>
      <c r="J38" s="14"/>
      <c r="K38" s="8">
        <f t="shared" si="2"/>
        <v>0</v>
      </c>
      <c r="L38" s="14"/>
      <c r="M38" s="14"/>
      <c r="N38" s="8">
        <f t="shared" si="3"/>
        <v>0</v>
      </c>
      <c r="O38" s="14"/>
      <c r="P38" s="14"/>
      <c r="Q38" s="8">
        <f t="shared" si="4"/>
        <v>0</v>
      </c>
    </row>
    <row r="39" spans="1:17" s="50" customFormat="1" ht="15.75" hidden="1">
      <c r="A39" s="42">
        <v>2600</v>
      </c>
      <c r="B39" s="42" t="s">
        <v>31</v>
      </c>
      <c r="C39" s="14">
        <f>SUM(C40:C42)</f>
        <v>0</v>
      </c>
      <c r="D39" s="14">
        <f>SUM(D40:D42)</f>
        <v>0</v>
      </c>
      <c r="E39" s="8">
        <f t="shared" si="0"/>
        <v>0</v>
      </c>
      <c r="F39" s="14">
        <f>SUM(F40:F42)</f>
        <v>0</v>
      </c>
      <c r="G39" s="14">
        <f>SUM(G40:G42)</f>
        <v>0</v>
      </c>
      <c r="H39" s="8">
        <f t="shared" si="1"/>
        <v>0</v>
      </c>
      <c r="I39" s="14">
        <f>SUM(I40:I42)</f>
        <v>0</v>
      </c>
      <c r="J39" s="14">
        <f>SUM(J40:J42)</f>
        <v>0</v>
      </c>
      <c r="K39" s="8">
        <f t="shared" si="2"/>
        <v>0</v>
      </c>
      <c r="L39" s="14">
        <f>SUM(L40:L42)</f>
        <v>0</v>
      </c>
      <c r="M39" s="14">
        <f>SUM(M40:M42)</f>
        <v>0</v>
      </c>
      <c r="N39" s="8">
        <f t="shared" si="3"/>
        <v>0</v>
      </c>
      <c r="O39" s="14">
        <f>SUM(O40:O42)</f>
        <v>0</v>
      </c>
      <c r="P39" s="14">
        <f>SUM(P40:P42)</f>
        <v>0</v>
      </c>
      <c r="Q39" s="8">
        <f t="shared" si="4"/>
        <v>0</v>
      </c>
    </row>
    <row r="40" spans="1:17" ht="30" hidden="1">
      <c r="A40" s="41">
        <v>2610</v>
      </c>
      <c r="B40" s="51" t="s">
        <v>32</v>
      </c>
      <c r="C40" s="8"/>
      <c r="D40" s="8"/>
      <c r="E40" s="8">
        <f t="shared" si="0"/>
        <v>0</v>
      </c>
      <c r="F40" s="8"/>
      <c r="G40" s="8"/>
      <c r="H40" s="8">
        <f t="shared" si="1"/>
        <v>0</v>
      </c>
      <c r="I40" s="8">
        <f>ROUND(F40*1.081,3)</f>
        <v>0</v>
      </c>
      <c r="J40" s="8"/>
      <c r="K40" s="8">
        <f t="shared" si="2"/>
        <v>0</v>
      </c>
      <c r="L40" s="8">
        <f>ROUND(I40*1.055,3)</f>
        <v>0</v>
      </c>
      <c r="M40" s="8">
        <f>ROUND(J40*1.055,3)</f>
        <v>0</v>
      </c>
      <c r="N40" s="8">
        <f t="shared" si="3"/>
        <v>0</v>
      </c>
      <c r="O40" s="8">
        <f>ROUND(L40*1.052,3)</f>
        <v>0</v>
      </c>
      <c r="P40" s="8">
        <f>ROUND(M40*1.052,3)</f>
        <v>0</v>
      </c>
      <c r="Q40" s="8">
        <f t="shared" si="4"/>
        <v>0</v>
      </c>
    </row>
    <row r="41" spans="1:17" ht="30" hidden="1">
      <c r="A41" s="41">
        <v>2620</v>
      </c>
      <c r="B41" s="51" t="s">
        <v>33</v>
      </c>
      <c r="C41" s="8"/>
      <c r="D41" s="8"/>
      <c r="E41" s="8">
        <f t="shared" si="0"/>
        <v>0</v>
      </c>
      <c r="F41" s="8"/>
      <c r="G41" s="8"/>
      <c r="H41" s="8">
        <f t="shared" si="1"/>
        <v>0</v>
      </c>
      <c r="I41" s="8"/>
      <c r="J41" s="8"/>
      <c r="K41" s="8">
        <f t="shared" si="2"/>
        <v>0</v>
      </c>
      <c r="L41" s="8"/>
      <c r="M41" s="8"/>
      <c r="N41" s="8">
        <f t="shared" si="3"/>
        <v>0</v>
      </c>
      <c r="O41" s="8"/>
      <c r="P41" s="8"/>
      <c r="Q41" s="8">
        <f t="shared" si="4"/>
        <v>0</v>
      </c>
    </row>
    <row r="42" spans="1:17" ht="30" hidden="1">
      <c r="A42" s="41">
        <v>2630</v>
      </c>
      <c r="B42" s="51" t="s">
        <v>34</v>
      </c>
      <c r="C42" s="8"/>
      <c r="D42" s="8"/>
      <c r="E42" s="8">
        <f t="shared" si="0"/>
        <v>0</v>
      </c>
      <c r="F42" s="8"/>
      <c r="G42" s="8"/>
      <c r="H42" s="8">
        <f t="shared" si="1"/>
        <v>0</v>
      </c>
      <c r="I42" s="8"/>
      <c r="J42" s="8"/>
      <c r="K42" s="8">
        <f t="shared" si="2"/>
        <v>0</v>
      </c>
      <c r="L42" s="8"/>
      <c r="M42" s="8"/>
      <c r="N42" s="8">
        <f t="shared" si="3"/>
        <v>0</v>
      </c>
      <c r="O42" s="8"/>
      <c r="P42" s="8"/>
      <c r="Q42" s="8">
        <f t="shared" si="4"/>
        <v>0</v>
      </c>
    </row>
    <row r="43" spans="1:17" s="48" customFormat="1" ht="15.75">
      <c r="A43" s="42">
        <v>2700</v>
      </c>
      <c r="B43" s="42" t="s">
        <v>35</v>
      </c>
      <c r="C43" s="12">
        <f>SUM(C44:C46)</f>
        <v>48.87</v>
      </c>
      <c r="D43" s="12">
        <f>SUM(D44:D46)</f>
        <v>0</v>
      </c>
      <c r="E43" s="8">
        <f t="shared" si="0"/>
        <v>48.87</v>
      </c>
      <c r="F43" s="12">
        <f>SUM(F44:F46)</f>
        <v>79.737</v>
      </c>
      <c r="G43" s="12">
        <f>SUM(G44:G46)</f>
        <v>0</v>
      </c>
      <c r="H43" s="8">
        <f t="shared" si="1"/>
        <v>79.737</v>
      </c>
      <c r="I43" s="12">
        <f>SUM(I44:I46)</f>
        <v>32.58</v>
      </c>
      <c r="J43" s="12">
        <f>SUM(J44:J46)</f>
        <v>0</v>
      </c>
      <c r="K43" s="8">
        <f t="shared" si="2"/>
        <v>32.58</v>
      </c>
      <c r="L43" s="12">
        <f>SUM(L44:L46)</f>
        <v>34.372</v>
      </c>
      <c r="M43" s="12">
        <f>SUM(M44:M46)</f>
        <v>0</v>
      </c>
      <c r="N43" s="8">
        <f t="shared" si="3"/>
        <v>34.372</v>
      </c>
      <c r="O43" s="12">
        <f>SUM(O44:O46)</f>
        <v>36.159</v>
      </c>
      <c r="P43" s="12">
        <f>SUM(P44:P46)</f>
        <v>0</v>
      </c>
      <c r="Q43" s="8">
        <f t="shared" si="4"/>
        <v>36.159</v>
      </c>
    </row>
    <row r="44" spans="1:17" s="49" customFormat="1" ht="15.75">
      <c r="A44" s="41">
        <v>2710</v>
      </c>
      <c r="B44" s="41" t="s">
        <v>36</v>
      </c>
      <c r="C44" s="13"/>
      <c r="D44" s="13"/>
      <c r="E44" s="8">
        <f t="shared" si="0"/>
        <v>0</v>
      </c>
      <c r="F44" s="13"/>
      <c r="G44" s="13"/>
      <c r="H44" s="8">
        <f t="shared" si="1"/>
        <v>0</v>
      </c>
      <c r="I44" s="13"/>
      <c r="J44" s="13"/>
      <c r="K44" s="8">
        <f t="shared" si="2"/>
        <v>0</v>
      </c>
      <c r="L44" s="13"/>
      <c r="M44" s="13"/>
      <c r="N44" s="8">
        <f t="shared" si="3"/>
        <v>0</v>
      </c>
      <c r="O44" s="13"/>
      <c r="P44" s="13"/>
      <c r="Q44" s="8">
        <f t="shared" si="4"/>
        <v>0</v>
      </c>
    </row>
    <row r="45" spans="1:17" s="50" customFormat="1" ht="15.75">
      <c r="A45" s="41">
        <v>2720</v>
      </c>
      <c r="B45" s="41" t="s">
        <v>37</v>
      </c>
      <c r="C45" s="14"/>
      <c r="D45" s="14"/>
      <c r="E45" s="8">
        <f t="shared" si="0"/>
        <v>0</v>
      </c>
      <c r="F45" s="14"/>
      <c r="G45" s="14"/>
      <c r="H45" s="8">
        <f t="shared" si="1"/>
        <v>0</v>
      </c>
      <c r="I45" s="14"/>
      <c r="J45" s="14"/>
      <c r="K45" s="8">
        <f t="shared" si="2"/>
        <v>0</v>
      </c>
      <c r="L45" s="14"/>
      <c r="M45" s="14"/>
      <c r="N45" s="8">
        <f t="shared" si="3"/>
        <v>0</v>
      </c>
      <c r="O45" s="14"/>
      <c r="P45" s="14"/>
      <c r="Q45" s="8">
        <f t="shared" si="4"/>
        <v>0</v>
      </c>
    </row>
    <row r="46" spans="1:17" s="50" customFormat="1" ht="24.75" customHeight="1">
      <c r="A46" s="41">
        <v>2730</v>
      </c>
      <c r="B46" s="41" t="s">
        <v>38</v>
      </c>
      <c r="C46" s="14">
        <v>48.87</v>
      </c>
      <c r="D46" s="14"/>
      <c r="E46" s="8">
        <f t="shared" si="0"/>
        <v>48.87</v>
      </c>
      <c r="F46" s="14">
        <f>79.737</f>
        <v>79.737</v>
      </c>
      <c r="G46" s="14"/>
      <c r="H46" s="8">
        <f t="shared" si="1"/>
        <v>79.737</v>
      </c>
      <c r="I46" s="14">
        <v>32.58</v>
      </c>
      <c r="J46" s="14"/>
      <c r="K46" s="8">
        <f t="shared" si="2"/>
        <v>32.58</v>
      </c>
      <c r="L46" s="8">
        <f>ROUND(I46*1.055,3)</f>
        <v>34.372</v>
      </c>
      <c r="M46" s="8">
        <f>ROUND(J46*1.055,3)</f>
        <v>0</v>
      </c>
      <c r="N46" s="8">
        <f t="shared" si="3"/>
        <v>34.372</v>
      </c>
      <c r="O46" s="8">
        <f>ROUND(L46*1.052,3)</f>
        <v>36.159</v>
      </c>
      <c r="Q46" s="8">
        <f>O46+Q75</f>
        <v>36.159</v>
      </c>
    </row>
    <row r="47" spans="1:17" s="50" customFormat="1" ht="15.75" hidden="1">
      <c r="A47" s="42">
        <v>2800</v>
      </c>
      <c r="B47" s="42" t="s">
        <v>39</v>
      </c>
      <c r="C47" s="14"/>
      <c r="D47" s="14"/>
      <c r="E47" s="8">
        <f t="shared" si="0"/>
        <v>0</v>
      </c>
      <c r="F47" s="14"/>
      <c r="G47" s="14"/>
      <c r="H47" s="8">
        <f t="shared" si="1"/>
        <v>0</v>
      </c>
      <c r="I47" s="8">
        <f>ROUND(F47*1.12,3)</f>
        <v>0</v>
      </c>
      <c r="J47" s="14"/>
      <c r="K47" s="8">
        <f t="shared" si="2"/>
        <v>0</v>
      </c>
      <c r="L47" s="8">
        <f>ROUND(I47*1.055,3)</f>
        <v>0</v>
      </c>
      <c r="M47" s="8">
        <f>ROUND(J47*1.055,3)</f>
        <v>0</v>
      </c>
      <c r="N47" s="8">
        <f t="shared" si="3"/>
        <v>0</v>
      </c>
      <c r="O47" s="8">
        <f>ROUND(L47*1.052,3)</f>
        <v>0</v>
      </c>
      <c r="P47" s="8">
        <f>ROUND(M47*1.052,3)</f>
        <v>0</v>
      </c>
      <c r="Q47" s="8">
        <f t="shared" si="4"/>
        <v>0</v>
      </c>
    </row>
    <row r="48" spans="1:17" s="50" customFormat="1" ht="15.75" hidden="1">
      <c r="A48" s="42">
        <v>2900</v>
      </c>
      <c r="B48" s="42" t="s">
        <v>40</v>
      </c>
      <c r="C48" s="14"/>
      <c r="D48" s="14"/>
      <c r="E48" s="8">
        <f t="shared" si="0"/>
        <v>0</v>
      </c>
      <c r="F48" s="14"/>
      <c r="G48" s="14"/>
      <c r="H48" s="8">
        <f t="shared" si="1"/>
        <v>0</v>
      </c>
      <c r="I48" s="14"/>
      <c r="J48" s="14"/>
      <c r="K48" s="8">
        <f t="shared" si="2"/>
        <v>0</v>
      </c>
      <c r="L48" s="14"/>
      <c r="M48" s="14"/>
      <c r="N48" s="8">
        <f t="shared" si="3"/>
        <v>0</v>
      </c>
      <c r="O48" s="14"/>
      <c r="P48" s="14"/>
      <c r="Q48" s="8">
        <f t="shared" si="4"/>
        <v>0</v>
      </c>
    </row>
    <row r="49" spans="1:17" ht="15.75" hidden="1">
      <c r="A49" s="42">
        <v>3000</v>
      </c>
      <c r="B49" s="42" t="s">
        <v>41</v>
      </c>
      <c r="C49" s="8">
        <f>C50+C64</f>
        <v>0</v>
      </c>
      <c r="D49" s="8">
        <f>D50+D64</f>
        <v>0</v>
      </c>
      <c r="E49" s="8">
        <f t="shared" si="0"/>
        <v>0</v>
      </c>
      <c r="F49" s="8">
        <f>F50+F64</f>
        <v>0</v>
      </c>
      <c r="G49" s="8">
        <f>G50+G64</f>
        <v>0</v>
      </c>
      <c r="H49" s="8">
        <f t="shared" si="1"/>
        <v>0</v>
      </c>
      <c r="I49" s="8">
        <f>I50+I64</f>
        <v>0</v>
      </c>
      <c r="J49" s="8">
        <f>J50+J64</f>
        <v>0</v>
      </c>
      <c r="K49" s="8">
        <f t="shared" si="2"/>
        <v>0</v>
      </c>
      <c r="L49" s="8">
        <f>L50+L64</f>
        <v>0</v>
      </c>
      <c r="M49" s="8">
        <f>M50+M64</f>
        <v>0</v>
      </c>
      <c r="N49" s="8">
        <f t="shared" si="3"/>
        <v>0</v>
      </c>
      <c r="O49" s="8">
        <f>O50+O64</f>
        <v>0</v>
      </c>
      <c r="P49" s="8">
        <f>P50+P64</f>
        <v>0</v>
      </c>
      <c r="Q49" s="8">
        <f t="shared" si="4"/>
        <v>0</v>
      </c>
    </row>
    <row r="50" spans="1:17" s="50" customFormat="1" ht="15.75" hidden="1">
      <c r="A50" s="42">
        <v>3100</v>
      </c>
      <c r="B50" s="42" t="s">
        <v>42</v>
      </c>
      <c r="C50" s="14">
        <f>SUM(C51:C63)</f>
        <v>0</v>
      </c>
      <c r="D50" s="14">
        <f>SUM(D51:D63)</f>
        <v>0</v>
      </c>
      <c r="E50" s="8">
        <f t="shared" si="0"/>
        <v>0</v>
      </c>
      <c r="F50" s="14">
        <f>SUM(F51:F63)</f>
        <v>0</v>
      </c>
      <c r="G50" s="14">
        <f>SUM(G51:G63)</f>
        <v>0</v>
      </c>
      <c r="H50" s="8">
        <f t="shared" si="1"/>
        <v>0</v>
      </c>
      <c r="I50" s="14">
        <f>SUM(I51:I63)</f>
        <v>0</v>
      </c>
      <c r="J50" s="14">
        <f>SUM(J51:J63)</f>
        <v>0</v>
      </c>
      <c r="K50" s="8">
        <f t="shared" si="2"/>
        <v>0</v>
      </c>
      <c r="L50" s="14">
        <f>SUM(L51:L63)</f>
        <v>0</v>
      </c>
      <c r="M50" s="14">
        <f>SUM(M51:M63)</f>
        <v>0</v>
      </c>
      <c r="N50" s="8">
        <f t="shared" si="3"/>
        <v>0</v>
      </c>
      <c r="O50" s="14">
        <f>SUM(O51:O63)</f>
        <v>0</v>
      </c>
      <c r="P50" s="14">
        <f>SUM(P51:P63)</f>
        <v>0</v>
      </c>
      <c r="Q50" s="8">
        <f t="shared" si="4"/>
        <v>0</v>
      </c>
    </row>
    <row r="51" spans="1:17" ht="30" hidden="1">
      <c r="A51" s="41">
        <v>3110</v>
      </c>
      <c r="B51" s="51" t="s">
        <v>43</v>
      </c>
      <c r="C51" s="8"/>
      <c r="D51" s="8"/>
      <c r="E51" s="8">
        <f t="shared" si="0"/>
        <v>0</v>
      </c>
      <c r="F51" s="8"/>
      <c r="G51" s="8"/>
      <c r="H51" s="8">
        <f t="shared" si="1"/>
        <v>0</v>
      </c>
      <c r="I51" s="8"/>
      <c r="J51" s="8"/>
      <c r="K51" s="8">
        <f t="shared" si="2"/>
        <v>0</v>
      </c>
      <c r="L51" s="8">
        <f>ROUND(I51*1.055,3)</f>
        <v>0</v>
      </c>
      <c r="M51" s="8">
        <f>ROUND(J51*1.055,3)</f>
        <v>0</v>
      </c>
      <c r="N51" s="8">
        <f t="shared" si="3"/>
        <v>0</v>
      </c>
      <c r="O51" s="8">
        <f>ROUND(L51*1.052,3)</f>
        <v>0</v>
      </c>
      <c r="P51" s="8">
        <f>ROUND(M51*1.052,3)</f>
        <v>0</v>
      </c>
      <c r="Q51" s="8">
        <f t="shared" si="4"/>
        <v>0</v>
      </c>
    </row>
    <row r="52" spans="1:17" ht="15.75" hidden="1">
      <c r="A52" s="41">
        <v>3120</v>
      </c>
      <c r="B52" s="51" t="s">
        <v>44</v>
      </c>
      <c r="C52" s="8"/>
      <c r="D52" s="8"/>
      <c r="E52" s="8">
        <f t="shared" si="0"/>
        <v>0</v>
      </c>
      <c r="F52" s="8"/>
      <c r="G52" s="8"/>
      <c r="H52" s="8">
        <f t="shared" si="1"/>
        <v>0</v>
      </c>
      <c r="I52" s="8"/>
      <c r="J52" s="8"/>
      <c r="K52" s="8">
        <f t="shared" si="2"/>
        <v>0</v>
      </c>
      <c r="L52" s="8"/>
      <c r="M52" s="8"/>
      <c r="N52" s="8">
        <f t="shared" si="3"/>
        <v>0</v>
      </c>
      <c r="O52" s="8"/>
      <c r="P52" s="8"/>
      <c r="Q52" s="8">
        <f t="shared" si="4"/>
        <v>0</v>
      </c>
    </row>
    <row r="53" spans="1:17" ht="15.75" hidden="1">
      <c r="A53" s="41">
        <v>3121</v>
      </c>
      <c r="B53" s="51" t="s">
        <v>45</v>
      </c>
      <c r="C53" s="8"/>
      <c r="D53" s="8"/>
      <c r="E53" s="8">
        <f t="shared" si="0"/>
        <v>0</v>
      </c>
      <c r="F53" s="8"/>
      <c r="G53" s="8"/>
      <c r="H53" s="8">
        <f t="shared" si="1"/>
        <v>0</v>
      </c>
      <c r="I53" s="8"/>
      <c r="J53" s="8"/>
      <c r="K53" s="8">
        <f t="shared" si="2"/>
        <v>0</v>
      </c>
      <c r="L53" s="8"/>
      <c r="M53" s="8"/>
      <c r="N53" s="8">
        <f t="shared" si="3"/>
        <v>0</v>
      </c>
      <c r="O53" s="8"/>
      <c r="P53" s="8"/>
      <c r="Q53" s="8">
        <f t="shared" si="4"/>
        <v>0</v>
      </c>
    </row>
    <row r="54" spans="1:17" ht="15.75" hidden="1">
      <c r="A54" s="41">
        <v>3122</v>
      </c>
      <c r="B54" s="51" t="s">
        <v>46</v>
      </c>
      <c r="C54" s="8"/>
      <c r="D54" s="8"/>
      <c r="E54" s="8">
        <f t="shared" si="0"/>
        <v>0</v>
      </c>
      <c r="F54" s="8"/>
      <c r="G54" s="8"/>
      <c r="H54" s="8">
        <f t="shared" si="1"/>
        <v>0</v>
      </c>
      <c r="I54" s="8"/>
      <c r="J54" s="8"/>
      <c r="K54" s="8">
        <f t="shared" si="2"/>
        <v>0</v>
      </c>
      <c r="L54" s="8"/>
      <c r="M54" s="8"/>
      <c r="N54" s="8">
        <f t="shared" si="3"/>
        <v>0</v>
      </c>
      <c r="O54" s="8"/>
      <c r="P54" s="8"/>
      <c r="Q54" s="8">
        <f t="shared" si="4"/>
        <v>0</v>
      </c>
    </row>
    <row r="55" spans="1:17" ht="15.75" hidden="1">
      <c r="A55" s="41">
        <v>3130</v>
      </c>
      <c r="B55" s="51" t="s">
        <v>47</v>
      </c>
      <c r="C55" s="8"/>
      <c r="D55" s="8"/>
      <c r="E55" s="8">
        <f t="shared" si="0"/>
        <v>0</v>
      </c>
      <c r="F55" s="8"/>
      <c r="G55" s="8"/>
      <c r="H55" s="8">
        <f t="shared" si="1"/>
        <v>0</v>
      </c>
      <c r="I55" s="8"/>
      <c r="J55" s="8"/>
      <c r="K55" s="8">
        <f t="shared" si="2"/>
        <v>0</v>
      </c>
      <c r="L55" s="8"/>
      <c r="M55" s="8"/>
      <c r="N55" s="8">
        <f t="shared" si="3"/>
        <v>0</v>
      </c>
      <c r="O55" s="8"/>
      <c r="P55" s="8"/>
      <c r="Q55" s="8">
        <f t="shared" si="4"/>
        <v>0</v>
      </c>
    </row>
    <row r="56" spans="1:17" ht="15.75" hidden="1">
      <c r="A56" s="41">
        <v>3131</v>
      </c>
      <c r="B56" s="51" t="s">
        <v>48</v>
      </c>
      <c r="C56" s="8"/>
      <c r="D56" s="8"/>
      <c r="E56" s="8">
        <f t="shared" si="0"/>
        <v>0</v>
      </c>
      <c r="F56" s="8"/>
      <c r="G56" s="8"/>
      <c r="H56" s="8">
        <f t="shared" si="1"/>
        <v>0</v>
      </c>
      <c r="I56" s="8"/>
      <c r="J56" s="8"/>
      <c r="K56" s="8">
        <f t="shared" si="2"/>
        <v>0</v>
      </c>
      <c r="L56" s="8"/>
      <c r="M56" s="8"/>
      <c r="N56" s="8">
        <f t="shared" si="3"/>
        <v>0</v>
      </c>
      <c r="O56" s="8"/>
      <c r="P56" s="8"/>
      <c r="Q56" s="8">
        <f t="shared" si="4"/>
        <v>0</v>
      </c>
    </row>
    <row r="57" spans="1:17" s="49" customFormat="1" ht="15.75" hidden="1">
      <c r="A57" s="41">
        <v>3132</v>
      </c>
      <c r="B57" s="51" t="s">
        <v>49</v>
      </c>
      <c r="C57" s="13"/>
      <c r="D57" s="13"/>
      <c r="E57" s="8">
        <f t="shared" si="0"/>
        <v>0</v>
      </c>
      <c r="F57" s="13"/>
      <c r="G57" s="13"/>
      <c r="H57" s="8">
        <f t="shared" si="1"/>
        <v>0</v>
      </c>
      <c r="I57" s="13"/>
      <c r="J57" s="13"/>
      <c r="K57" s="8">
        <f t="shared" si="2"/>
        <v>0</v>
      </c>
      <c r="L57" s="8">
        <f>ROUND(I57*1.055,3)</f>
        <v>0</v>
      </c>
      <c r="M57" s="8">
        <f>ROUND(J57*1.055,3)</f>
        <v>0</v>
      </c>
      <c r="N57" s="8">
        <f t="shared" si="3"/>
        <v>0</v>
      </c>
      <c r="O57" s="8">
        <f>ROUND(L57*1.052,3)</f>
        <v>0</v>
      </c>
      <c r="P57" s="8">
        <f>ROUND(M57*1.052,3)</f>
        <v>0</v>
      </c>
      <c r="Q57" s="8">
        <f t="shared" si="4"/>
        <v>0</v>
      </c>
    </row>
    <row r="58" spans="1:17" s="49" customFormat="1" ht="15.75" hidden="1">
      <c r="A58" s="41">
        <v>3140</v>
      </c>
      <c r="B58" s="51" t="s">
        <v>50</v>
      </c>
      <c r="C58" s="13"/>
      <c r="D58" s="13"/>
      <c r="E58" s="8">
        <f t="shared" si="0"/>
        <v>0</v>
      </c>
      <c r="F58" s="13"/>
      <c r="G58" s="13"/>
      <c r="H58" s="8">
        <f t="shared" si="1"/>
        <v>0</v>
      </c>
      <c r="I58" s="13"/>
      <c r="J58" s="13"/>
      <c r="K58" s="8">
        <f t="shared" si="2"/>
        <v>0</v>
      </c>
      <c r="L58" s="13"/>
      <c r="M58" s="13"/>
      <c r="N58" s="8">
        <f t="shared" si="3"/>
        <v>0</v>
      </c>
      <c r="O58" s="13"/>
      <c r="P58" s="13"/>
      <c r="Q58" s="8">
        <f t="shared" si="4"/>
        <v>0</v>
      </c>
    </row>
    <row r="59" spans="1:17" s="49" customFormat="1" ht="15.75" hidden="1">
      <c r="A59" s="41">
        <v>3141</v>
      </c>
      <c r="B59" s="51" t="s">
        <v>51</v>
      </c>
      <c r="C59" s="13"/>
      <c r="D59" s="13"/>
      <c r="E59" s="8">
        <f t="shared" si="0"/>
        <v>0</v>
      </c>
      <c r="F59" s="13"/>
      <c r="G59" s="13"/>
      <c r="H59" s="8">
        <f t="shared" si="1"/>
        <v>0</v>
      </c>
      <c r="I59" s="13"/>
      <c r="J59" s="13"/>
      <c r="K59" s="8">
        <f t="shared" si="2"/>
        <v>0</v>
      </c>
      <c r="L59" s="13"/>
      <c r="M59" s="13"/>
      <c r="N59" s="8">
        <f t="shared" si="3"/>
        <v>0</v>
      </c>
      <c r="O59" s="13"/>
      <c r="P59" s="13"/>
      <c r="Q59" s="8">
        <f t="shared" si="4"/>
        <v>0</v>
      </c>
    </row>
    <row r="60" spans="1:17" s="49" customFormat="1" ht="15.75" hidden="1">
      <c r="A60" s="41">
        <v>3142</v>
      </c>
      <c r="B60" s="51" t="s">
        <v>52</v>
      </c>
      <c r="C60" s="13"/>
      <c r="D60" s="13"/>
      <c r="E60" s="8">
        <f t="shared" si="0"/>
        <v>0</v>
      </c>
      <c r="F60" s="13"/>
      <c r="G60" s="13"/>
      <c r="H60" s="8">
        <f t="shared" si="1"/>
        <v>0</v>
      </c>
      <c r="I60" s="13"/>
      <c r="J60" s="13"/>
      <c r="K60" s="8">
        <f t="shared" si="2"/>
        <v>0</v>
      </c>
      <c r="L60" s="13"/>
      <c r="M60" s="13"/>
      <c r="N60" s="8">
        <f t="shared" si="3"/>
        <v>0</v>
      </c>
      <c r="O60" s="13"/>
      <c r="P60" s="13"/>
      <c r="Q60" s="8">
        <f t="shared" si="4"/>
        <v>0</v>
      </c>
    </row>
    <row r="61" spans="1:17" ht="15.75" hidden="1">
      <c r="A61" s="41">
        <v>3143</v>
      </c>
      <c r="B61" s="51" t="s">
        <v>53</v>
      </c>
      <c r="C61" s="8"/>
      <c r="D61" s="8"/>
      <c r="E61" s="8">
        <f t="shared" si="0"/>
        <v>0</v>
      </c>
      <c r="F61" s="8"/>
      <c r="G61" s="8"/>
      <c r="H61" s="8">
        <f t="shared" si="1"/>
        <v>0</v>
      </c>
      <c r="I61" s="8"/>
      <c r="J61" s="8"/>
      <c r="K61" s="8">
        <f t="shared" si="2"/>
        <v>0</v>
      </c>
      <c r="L61" s="8"/>
      <c r="M61" s="8"/>
      <c r="N61" s="8">
        <f t="shared" si="3"/>
        <v>0</v>
      </c>
      <c r="O61" s="8"/>
      <c r="P61" s="8"/>
      <c r="Q61" s="8">
        <f t="shared" si="4"/>
        <v>0</v>
      </c>
    </row>
    <row r="62" spans="1:17" s="48" customFormat="1" ht="15.75" hidden="1">
      <c r="A62" s="41">
        <v>3150</v>
      </c>
      <c r="B62" s="51" t="s">
        <v>54</v>
      </c>
      <c r="C62" s="12"/>
      <c r="D62" s="12"/>
      <c r="E62" s="8">
        <f t="shared" si="0"/>
        <v>0</v>
      </c>
      <c r="F62" s="12"/>
      <c r="G62" s="12"/>
      <c r="H62" s="8">
        <f t="shared" si="1"/>
        <v>0</v>
      </c>
      <c r="I62" s="12"/>
      <c r="J62" s="12"/>
      <c r="K62" s="8">
        <f t="shared" si="2"/>
        <v>0</v>
      </c>
      <c r="L62" s="12"/>
      <c r="M62" s="12"/>
      <c r="N62" s="8">
        <f t="shared" si="3"/>
        <v>0</v>
      </c>
      <c r="O62" s="12"/>
      <c r="P62" s="12"/>
      <c r="Q62" s="8">
        <f t="shared" si="4"/>
        <v>0</v>
      </c>
    </row>
    <row r="63" spans="1:17" ht="15.75" hidden="1">
      <c r="A63" s="41">
        <v>3160</v>
      </c>
      <c r="B63" s="51" t="s">
        <v>55</v>
      </c>
      <c r="C63" s="8"/>
      <c r="D63" s="8"/>
      <c r="E63" s="8">
        <f t="shared" si="0"/>
        <v>0</v>
      </c>
      <c r="F63" s="8"/>
      <c r="G63" s="8"/>
      <c r="H63" s="8">
        <f t="shared" si="1"/>
        <v>0</v>
      </c>
      <c r="I63" s="8"/>
      <c r="J63" s="8"/>
      <c r="K63" s="8">
        <f t="shared" si="2"/>
        <v>0</v>
      </c>
      <c r="L63" s="8"/>
      <c r="M63" s="8"/>
      <c r="N63" s="8">
        <f t="shared" si="3"/>
        <v>0</v>
      </c>
      <c r="O63" s="8"/>
      <c r="P63" s="8"/>
      <c r="Q63" s="8">
        <f t="shared" si="4"/>
        <v>0</v>
      </c>
    </row>
    <row r="64" spans="1:17" ht="15.75" hidden="1">
      <c r="A64" s="42">
        <v>3200</v>
      </c>
      <c r="B64" s="40" t="s">
        <v>56</v>
      </c>
      <c r="C64" s="8">
        <f>SUM(C65:C68)</f>
        <v>0</v>
      </c>
      <c r="D64" s="8">
        <f>SUM(D65:D68)</f>
        <v>0</v>
      </c>
      <c r="E64" s="8">
        <f t="shared" si="0"/>
        <v>0</v>
      </c>
      <c r="F64" s="8">
        <f>SUM(F65:F68)</f>
        <v>0</v>
      </c>
      <c r="G64" s="8">
        <f>SUM(G65:G68)</f>
        <v>0</v>
      </c>
      <c r="H64" s="8">
        <f t="shared" si="1"/>
        <v>0</v>
      </c>
      <c r="I64" s="8">
        <f>SUM(I65:I68)</f>
        <v>0</v>
      </c>
      <c r="J64" s="8">
        <f>SUM(J65:J68)</f>
        <v>0</v>
      </c>
      <c r="K64" s="8">
        <f t="shared" si="2"/>
        <v>0</v>
      </c>
      <c r="L64" s="8">
        <f>SUM(L65:L68)</f>
        <v>0</v>
      </c>
      <c r="M64" s="8">
        <f>SUM(M65:M68)</f>
        <v>0</v>
      </c>
      <c r="N64" s="8">
        <f t="shared" si="3"/>
        <v>0</v>
      </c>
      <c r="O64" s="8">
        <f>SUM(O65:O68)</f>
        <v>0</v>
      </c>
      <c r="P64" s="8">
        <f>SUM(P65:P68)</f>
        <v>0</v>
      </c>
      <c r="Q64" s="8">
        <f t="shared" si="4"/>
        <v>0</v>
      </c>
    </row>
    <row r="65" spans="1:17" ht="30" hidden="1">
      <c r="A65" s="41">
        <v>3210</v>
      </c>
      <c r="B65" s="51" t="s">
        <v>57</v>
      </c>
      <c r="C65" s="8"/>
      <c r="D65" s="8"/>
      <c r="E65" s="8">
        <f t="shared" si="0"/>
        <v>0</v>
      </c>
      <c r="F65" s="8"/>
      <c r="G65" s="8"/>
      <c r="H65" s="8">
        <f t="shared" si="1"/>
        <v>0</v>
      </c>
      <c r="I65" s="8"/>
      <c r="J65" s="8"/>
      <c r="K65" s="8">
        <f t="shared" si="2"/>
        <v>0</v>
      </c>
      <c r="L65" s="8"/>
      <c r="M65" s="8"/>
      <c r="N65" s="8">
        <f t="shared" si="3"/>
        <v>0</v>
      </c>
      <c r="O65" s="8"/>
      <c r="P65" s="8"/>
      <c r="Q65" s="8">
        <f t="shared" si="4"/>
        <v>0</v>
      </c>
    </row>
    <row r="66" spans="1:17" ht="30" hidden="1">
      <c r="A66" s="41">
        <v>3220</v>
      </c>
      <c r="B66" s="51" t="s">
        <v>58</v>
      </c>
      <c r="C66" s="8"/>
      <c r="D66" s="8"/>
      <c r="E66" s="8">
        <f t="shared" si="0"/>
        <v>0</v>
      </c>
      <c r="F66" s="8"/>
      <c r="G66" s="8"/>
      <c r="H66" s="8">
        <f t="shared" si="1"/>
        <v>0</v>
      </c>
      <c r="I66" s="8"/>
      <c r="J66" s="8"/>
      <c r="K66" s="8">
        <f t="shared" si="2"/>
        <v>0</v>
      </c>
      <c r="L66" s="8"/>
      <c r="M66" s="8"/>
      <c r="N66" s="8">
        <f t="shared" si="3"/>
        <v>0</v>
      </c>
      <c r="O66" s="8"/>
      <c r="P66" s="8"/>
      <c r="Q66" s="8">
        <f t="shared" si="4"/>
        <v>0</v>
      </c>
    </row>
    <row r="67" spans="1:17" ht="30" hidden="1">
      <c r="A67" s="41">
        <v>3230</v>
      </c>
      <c r="B67" s="51" t="s">
        <v>59</v>
      </c>
      <c r="C67" s="8"/>
      <c r="D67" s="8"/>
      <c r="E67" s="8">
        <f t="shared" si="0"/>
        <v>0</v>
      </c>
      <c r="F67" s="8"/>
      <c r="G67" s="8"/>
      <c r="H67" s="8">
        <f t="shared" si="1"/>
        <v>0</v>
      </c>
      <c r="I67" s="8"/>
      <c r="J67" s="8"/>
      <c r="K67" s="8">
        <f t="shared" si="2"/>
        <v>0</v>
      </c>
      <c r="L67" s="8"/>
      <c r="M67" s="8"/>
      <c r="N67" s="8">
        <f t="shared" si="3"/>
        <v>0</v>
      </c>
      <c r="O67" s="8"/>
      <c r="P67" s="8"/>
      <c r="Q67" s="8">
        <f t="shared" si="4"/>
        <v>0</v>
      </c>
    </row>
    <row r="68" spans="1:17" ht="15.75" hidden="1">
      <c r="A68" s="41">
        <v>3240</v>
      </c>
      <c r="B68" s="51" t="s">
        <v>60</v>
      </c>
      <c r="C68" s="8"/>
      <c r="D68" s="8"/>
      <c r="E68" s="8">
        <f t="shared" si="0"/>
        <v>0</v>
      </c>
      <c r="F68" s="8"/>
      <c r="G68" s="8"/>
      <c r="H68" s="8">
        <f t="shared" si="1"/>
        <v>0</v>
      </c>
      <c r="I68" s="8"/>
      <c r="J68" s="8"/>
      <c r="K68" s="8">
        <f t="shared" si="2"/>
        <v>0</v>
      </c>
      <c r="L68" s="8"/>
      <c r="M68" s="8"/>
      <c r="N68" s="8">
        <f t="shared" si="3"/>
        <v>0</v>
      </c>
      <c r="O68" s="8"/>
      <c r="P68" s="8"/>
      <c r="Q68" s="8">
        <f t="shared" si="4"/>
        <v>0</v>
      </c>
    </row>
    <row r="69" spans="1:17" ht="15.75" hidden="1">
      <c r="A69" s="39"/>
      <c r="B69" s="42"/>
      <c r="C69" s="8"/>
      <c r="D69" s="8"/>
      <c r="E69" s="8">
        <f t="shared" si="0"/>
        <v>0</v>
      </c>
      <c r="F69" s="8"/>
      <c r="G69" s="8"/>
      <c r="H69" s="8">
        <f t="shared" si="1"/>
        <v>0</v>
      </c>
      <c r="I69" s="8"/>
      <c r="J69" s="8"/>
      <c r="K69" s="8">
        <f t="shared" si="2"/>
        <v>0</v>
      </c>
      <c r="L69" s="8"/>
      <c r="M69" s="8"/>
      <c r="N69" s="8">
        <f t="shared" si="3"/>
        <v>0</v>
      </c>
      <c r="O69" s="8"/>
      <c r="P69" s="8"/>
      <c r="Q69" s="8">
        <f t="shared" si="4"/>
        <v>0</v>
      </c>
    </row>
    <row r="70" spans="9:17" ht="15.75">
      <c r="I70" s="37"/>
      <c r="J70" s="37"/>
      <c r="K70" s="37"/>
      <c r="L70" s="37"/>
      <c r="M70" s="37"/>
      <c r="N70" s="37"/>
      <c r="O70" s="37"/>
      <c r="P70" s="37"/>
      <c r="Q70" s="37"/>
    </row>
    <row r="71" spans="9:17" ht="15.75">
      <c r="I71" s="37"/>
      <c r="J71" s="37"/>
      <c r="K71" s="37"/>
      <c r="L71" s="37"/>
      <c r="M71" s="37"/>
      <c r="N71" s="37"/>
      <c r="O71" s="37"/>
      <c r="P71" s="37"/>
      <c r="Q71" s="37"/>
    </row>
    <row r="72" spans="2:17" ht="15.75">
      <c r="B72" s="52" t="s">
        <v>61</v>
      </c>
      <c r="I72" s="37"/>
      <c r="J72" s="37"/>
      <c r="K72" s="37"/>
      <c r="L72" s="37"/>
      <c r="M72" s="37"/>
      <c r="N72" s="37"/>
      <c r="O72" s="37"/>
      <c r="P72" s="37"/>
      <c r="Q72" s="37"/>
    </row>
    <row r="73" spans="9:17" ht="15.75">
      <c r="I73" s="37"/>
      <c r="J73" s="37"/>
      <c r="K73" s="37"/>
      <c r="L73" s="37"/>
      <c r="M73" s="37"/>
      <c r="N73" s="37"/>
      <c r="O73" s="37"/>
      <c r="P73" s="37"/>
      <c r="Q73" s="37"/>
    </row>
    <row r="74" spans="1:17" s="15" customFormat="1" ht="15.75">
      <c r="A74" s="27"/>
      <c r="I74" s="2"/>
      <c r="J74" s="2"/>
      <c r="K74" s="95"/>
      <c r="L74" s="95"/>
      <c r="M74" s="95"/>
      <c r="N74" s="2"/>
      <c r="O74" s="2"/>
      <c r="P74" s="2"/>
      <c r="Q74" s="2"/>
    </row>
    <row r="75" spans="1:13" s="2" customFormat="1" ht="15.75">
      <c r="A75" s="1"/>
      <c r="B75" s="2" t="s">
        <v>115</v>
      </c>
      <c r="J75" s="3"/>
      <c r="K75" s="3" t="s">
        <v>116</v>
      </c>
      <c r="L75" s="3"/>
      <c r="M75" s="95"/>
    </row>
    <row r="76" spans="1:11" s="2" customFormat="1" ht="15.75">
      <c r="A76" s="1"/>
      <c r="K76" s="103" t="s">
        <v>62</v>
      </c>
    </row>
    <row r="80" spans="1:2" ht="15.75">
      <c r="A80" s="44"/>
      <c r="B80" s="44"/>
    </row>
    <row r="81" spans="1:2" ht="15.75">
      <c r="A81" s="44"/>
      <c r="B81" s="44"/>
    </row>
    <row r="82" spans="1:2" ht="15.75">
      <c r="A82" s="45"/>
      <c r="B82" s="45"/>
    </row>
    <row r="83" spans="1:2" ht="15.75">
      <c r="A83" s="45"/>
      <c r="B83" s="45"/>
    </row>
    <row r="84" spans="1:2" ht="15.75">
      <c r="A84" s="45"/>
      <c r="B84" s="45"/>
    </row>
    <row r="85" spans="1:2" ht="15.75">
      <c r="A85" s="45"/>
      <c r="B85" s="45"/>
    </row>
    <row r="86" spans="1:2" ht="15.75">
      <c r="A86" s="44"/>
      <c r="B86" s="44"/>
    </row>
    <row r="87" spans="1:2" ht="15.75">
      <c r="A87" s="45"/>
      <c r="B87" s="45"/>
    </row>
    <row r="88" spans="1:2" ht="15.75">
      <c r="A88" s="45"/>
      <c r="B88" s="45"/>
    </row>
    <row r="89" spans="1:2" ht="15.75">
      <c r="A89" s="45"/>
      <c r="B89" s="45"/>
    </row>
    <row r="90" spans="1:2" ht="15.75">
      <c r="A90" s="45"/>
      <c r="B90" s="45"/>
    </row>
    <row r="91" spans="1:2" ht="15.75">
      <c r="A91" s="45"/>
      <c r="B91" s="45"/>
    </row>
    <row r="92" spans="1:2" ht="15.75">
      <c r="A92" s="45"/>
      <c r="B92" s="45"/>
    </row>
    <row r="93" spans="1:2" ht="15.75">
      <c r="A93" s="45"/>
      <c r="B93" s="45"/>
    </row>
    <row r="94" spans="1:2" ht="15.75">
      <c r="A94" s="45"/>
      <c r="B94" s="45"/>
    </row>
    <row r="95" spans="1:2" ht="15.75">
      <c r="A95" s="45"/>
      <c r="B95" s="45"/>
    </row>
    <row r="96" spans="1:2" ht="15.75">
      <c r="A96" s="45"/>
      <c r="B96" s="45"/>
    </row>
    <row r="97" spans="1:2" ht="15.75">
      <c r="A97" s="45"/>
      <c r="B97" s="45"/>
    </row>
    <row r="98" spans="1:2" ht="15.75">
      <c r="A98" s="45"/>
      <c r="B98" s="45"/>
    </row>
    <row r="99" spans="1:2" ht="15.75">
      <c r="A99" s="45"/>
      <c r="B99" s="45"/>
    </row>
    <row r="100" spans="1:2" ht="15.75">
      <c r="A100" s="45"/>
      <c r="B100" s="45"/>
    </row>
    <row r="101" spans="1:2" ht="15.75">
      <c r="A101" s="45"/>
      <c r="B101" s="45"/>
    </row>
    <row r="102" spans="1:2" ht="15.75">
      <c r="A102" s="44"/>
      <c r="B102" s="44"/>
    </row>
    <row r="103" spans="1:2" ht="15.75">
      <c r="A103" s="45"/>
      <c r="B103" s="45"/>
    </row>
    <row r="104" spans="1:2" ht="15.75">
      <c r="A104" s="45"/>
      <c r="B104" s="45"/>
    </row>
    <row r="105" spans="1:2" ht="15.75">
      <c r="A105" s="44"/>
      <c r="B105" s="44"/>
    </row>
    <row r="106" spans="1:2" ht="15.75">
      <c r="A106" s="45"/>
      <c r="B106" s="45"/>
    </row>
    <row r="107" spans="1:2" ht="15.75">
      <c r="A107" s="45"/>
      <c r="B107" s="45"/>
    </row>
    <row r="108" spans="1:2" ht="15.75">
      <c r="A108" s="45"/>
      <c r="B108" s="45"/>
    </row>
    <row r="109" spans="1:2" ht="15.75">
      <c r="A109" s="44"/>
      <c r="B109" s="44"/>
    </row>
    <row r="110" spans="1:2" ht="15.75">
      <c r="A110" s="45"/>
      <c r="B110" s="45"/>
    </row>
    <row r="111" spans="1:2" ht="15.75">
      <c r="A111" s="45"/>
      <c r="B111" s="45"/>
    </row>
    <row r="112" spans="1:2" ht="15.75">
      <c r="A112" s="45"/>
      <c r="B112" s="45"/>
    </row>
    <row r="113" spans="1:2" ht="15.75">
      <c r="A113" s="44"/>
      <c r="B113" s="44"/>
    </row>
    <row r="114" spans="1:2" ht="15.75">
      <c r="A114" s="44"/>
      <c r="B114" s="44"/>
    </row>
    <row r="115" spans="1:2" ht="15.75">
      <c r="A115" s="44"/>
      <c r="B115" s="44"/>
    </row>
    <row r="116" spans="1:2" ht="15.75">
      <c r="A116" s="44"/>
      <c r="B116" s="44"/>
    </row>
    <row r="117" spans="1:2" ht="15.75">
      <c r="A117" s="45"/>
      <c r="B117" s="45"/>
    </row>
    <row r="118" spans="1:2" ht="15.75">
      <c r="A118" s="45"/>
      <c r="B118" s="45"/>
    </row>
    <row r="119" spans="1:2" ht="15.75">
      <c r="A119" s="45"/>
      <c r="B119" s="45"/>
    </row>
    <row r="120" spans="1:2" ht="15.75">
      <c r="A120" s="45"/>
      <c r="B120" s="45"/>
    </row>
    <row r="121" spans="1:2" ht="15.75">
      <c r="A121" s="45"/>
      <c r="B121" s="45"/>
    </row>
    <row r="122" spans="1:2" ht="15.75">
      <c r="A122" s="45"/>
      <c r="B122" s="45"/>
    </row>
    <row r="123" spans="1:2" ht="15.75">
      <c r="A123" s="45"/>
      <c r="B123" s="45"/>
    </row>
    <row r="124" spans="1:2" ht="15.75">
      <c r="A124" s="45"/>
      <c r="B124" s="45"/>
    </row>
    <row r="125" spans="1:2" ht="15.75">
      <c r="A125" s="45"/>
      <c r="B125" s="45"/>
    </row>
    <row r="126" spans="1:2" ht="15.75">
      <c r="A126" s="45"/>
      <c r="B126" s="45"/>
    </row>
    <row r="127" spans="1:2" ht="15.75">
      <c r="A127" s="45"/>
      <c r="B127" s="45"/>
    </row>
    <row r="128" spans="1:2" ht="15.75">
      <c r="A128" s="45"/>
      <c r="B128" s="45"/>
    </row>
    <row r="129" spans="1:2" ht="15.75">
      <c r="A129" s="45"/>
      <c r="B129" s="45"/>
    </row>
    <row r="130" spans="1:2" ht="15.75">
      <c r="A130" s="44"/>
      <c r="B130" s="44"/>
    </row>
    <row r="131" spans="1:2" ht="15.75">
      <c r="A131" s="45"/>
      <c r="B131" s="45"/>
    </row>
    <row r="132" spans="1:2" ht="15.75">
      <c r="A132" s="45"/>
      <c r="B132" s="45"/>
    </row>
    <row r="133" spans="1:2" ht="15.75">
      <c r="A133" s="45"/>
      <c r="B133" s="45"/>
    </row>
    <row r="134" spans="1:2" ht="15.75">
      <c r="A134" s="45"/>
      <c r="B134" s="45"/>
    </row>
    <row r="135" ht="15.75">
      <c r="A135" s="45"/>
    </row>
  </sheetData>
  <sheetProtection/>
  <mergeCells count="23">
    <mergeCell ref="P10:P11"/>
    <mergeCell ref="J10:J11"/>
    <mergeCell ref="K10:K11"/>
    <mergeCell ref="A8:A11"/>
    <mergeCell ref="B8:B11"/>
    <mergeCell ref="C8:E9"/>
    <mergeCell ref="F8:H9"/>
    <mergeCell ref="E10:E11"/>
    <mergeCell ref="H10:H11"/>
    <mergeCell ref="C10:C11"/>
    <mergeCell ref="D10:D11"/>
    <mergeCell ref="F10:F11"/>
    <mergeCell ref="G10:G11"/>
    <mergeCell ref="M2:Q2"/>
    <mergeCell ref="I8:K9"/>
    <mergeCell ref="L8:N9"/>
    <mergeCell ref="O8:Q9"/>
    <mergeCell ref="Q10:Q11"/>
    <mergeCell ref="I10:I11"/>
    <mergeCell ref="L10:L11"/>
    <mergeCell ref="N10:N11"/>
    <mergeCell ref="M10:M11"/>
    <mergeCell ref="O10:O11"/>
  </mergeCells>
  <printOptions/>
  <pageMargins left="0.16" right="0.16" top="0.51" bottom="0.44" header="0.5118110236220472" footer="0.5118110236220472"/>
  <pageSetup fitToHeight="1" fitToWidth="1" horizontalDpi="600" verticalDpi="600" orientation="landscape" paperSize="9" scale="57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5"/>
  <sheetViews>
    <sheetView view="pageBreakPreview" zoomScale="69" zoomScaleSheetLayoutView="69" zoomScalePageLayoutView="0" workbookViewId="0" topLeftCell="A1">
      <pane xSplit="2" ySplit="11" topLeftCell="H2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75" sqref="B75:L75"/>
    </sheetView>
  </sheetViews>
  <sheetFormatPr defaultColWidth="9.140625" defaultRowHeight="12.75"/>
  <cols>
    <col min="1" max="1" width="8.421875" style="27" customWidth="1"/>
    <col min="2" max="2" width="50.00390625" style="15" customWidth="1"/>
    <col min="3" max="3" width="12.421875" style="15" customWidth="1"/>
    <col min="4" max="4" width="14.57421875" style="15" customWidth="1"/>
    <col min="5" max="5" width="14.421875" style="15" customWidth="1"/>
    <col min="6" max="6" width="11.8515625" style="15" customWidth="1"/>
    <col min="7" max="7" width="13.8515625" style="15" customWidth="1"/>
    <col min="8" max="8" width="11.8515625" style="15" customWidth="1"/>
    <col min="9" max="9" width="13.57421875" style="15" customWidth="1"/>
    <col min="10" max="10" width="12.28125" style="15" customWidth="1"/>
    <col min="11" max="11" width="15.57421875" style="15" customWidth="1"/>
    <col min="12" max="12" width="14.8515625" style="15" customWidth="1"/>
    <col min="13" max="13" width="16.00390625" style="15" customWidth="1"/>
    <col min="14" max="14" width="12.00390625" style="15" customWidth="1"/>
    <col min="15" max="15" width="12.57421875" style="15" customWidth="1"/>
    <col min="16" max="16" width="14.28125" style="15" customWidth="1"/>
    <col min="17" max="16384" width="9.140625" style="15" customWidth="1"/>
  </cols>
  <sheetData>
    <row r="1" spans="1:13" s="2" customFormat="1" ht="15.75">
      <c r="A1" s="1"/>
      <c r="B1" s="15"/>
      <c r="M1" s="2" t="s">
        <v>0</v>
      </c>
    </row>
    <row r="2" spans="1:17" s="2" customFormat="1" ht="30.75" customHeight="1">
      <c r="A2" s="1"/>
      <c r="B2" s="15"/>
      <c r="M2" s="104" t="s">
        <v>70</v>
      </c>
      <c r="N2" s="104"/>
      <c r="O2" s="104"/>
      <c r="P2" s="104"/>
      <c r="Q2" s="104"/>
    </row>
    <row r="3" spans="1:14" s="2" customFormat="1" ht="15.75">
      <c r="A3" s="1"/>
      <c r="B3" s="15"/>
      <c r="M3" s="25" t="s">
        <v>112</v>
      </c>
      <c r="N3" s="25"/>
    </row>
    <row r="4" spans="1:2" s="2" customFormat="1" ht="15.75">
      <c r="A4" s="1"/>
      <c r="B4" s="15"/>
    </row>
    <row r="5" spans="1:3" s="2" customFormat="1" ht="15.75">
      <c r="A5" s="1"/>
      <c r="B5" s="15"/>
      <c r="C5" s="4" t="s">
        <v>77</v>
      </c>
    </row>
    <row r="6" spans="1:7" s="2" customFormat="1" ht="20.25" customHeight="1">
      <c r="A6" s="1"/>
      <c r="B6" s="15"/>
      <c r="C6" s="5"/>
      <c r="D6" s="5"/>
      <c r="E6" s="5"/>
      <c r="F6" s="5"/>
      <c r="G6" s="5"/>
    </row>
    <row r="7" spans="1:9" s="2" customFormat="1" ht="15.75">
      <c r="A7" s="1"/>
      <c r="B7" s="15"/>
      <c r="C7" s="5"/>
      <c r="D7" s="5"/>
      <c r="E7" s="5"/>
      <c r="F7" s="5"/>
      <c r="G7" s="5"/>
      <c r="I7" s="2" t="s">
        <v>1</v>
      </c>
    </row>
    <row r="8" spans="1:17" s="6" customFormat="1" ht="12.75" customHeight="1">
      <c r="A8" s="106" t="s">
        <v>2</v>
      </c>
      <c r="B8" s="108" t="s">
        <v>3</v>
      </c>
      <c r="C8" s="105" t="s">
        <v>74</v>
      </c>
      <c r="D8" s="105"/>
      <c r="E8" s="105"/>
      <c r="F8" s="106" t="s">
        <v>78</v>
      </c>
      <c r="G8" s="106"/>
      <c r="H8" s="106"/>
      <c r="I8" s="105" t="s">
        <v>75</v>
      </c>
      <c r="J8" s="105"/>
      <c r="K8" s="105"/>
      <c r="L8" s="105" t="s">
        <v>71</v>
      </c>
      <c r="M8" s="105"/>
      <c r="N8" s="105"/>
      <c r="O8" s="105" t="s">
        <v>76</v>
      </c>
      <c r="P8" s="105"/>
      <c r="Q8" s="105"/>
    </row>
    <row r="9" spans="1:17" s="6" customFormat="1" ht="24.75" customHeight="1">
      <c r="A9" s="107"/>
      <c r="B9" s="109"/>
      <c r="C9" s="105"/>
      <c r="D9" s="105"/>
      <c r="E9" s="105"/>
      <c r="F9" s="106"/>
      <c r="G9" s="106"/>
      <c r="H9" s="106"/>
      <c r="I9" s="105"/>
      <c r="J9" s="105"/>
      <c r="K9" s="105"/>
      <c r="L9" s="105"/>
      <c r="M9" s="105"/>
      <c r="N9" s="105"/>
      <c r="O9" s="105"/>
      <c r="P9" s="105"/>
      <c r="Q9" s="105"/>
    </row>
    <row r="10" spans="1:17" s="6" customFormat="1" ht="12.75">
      <c r="A10" s="107"/>
      <c r="B10" s="109"/>
      <c r="C10" s="106" t="s">
        <v>73</v>
      </c>
      <c r="D10" s="106" t="s">
        <v>72</v>
      </c>
      <c r="E10" s="105" t="s">
        <v>4</v>
      </c>
      <c r="F10" s="106" t="s">
        <v>73</v>
      </c>
      <c r="G10" s="106" t="s">
        <v>72</v>
      </c>
      <c r="H10" s="105" t="s">
        <v>4</v>
      </c>
      <c r="I10" s="106" t="s">
        <v>73</v>
      </c>
      <c r="J10" s="106" t="s">
        <v>72</v>
      </c>
      <c r="K10" s="105" t="s">
        <v>4</v>
      </c>
      <c r="L10" s="106" t="s">
        <v>73</v>
      </c>
      <c r="M10" s="106" t="s">
        <v>72</v>
      </c>
      <c r="N10" s="105" t="s">
        <v>4</v>
      </c>
      <c r="O10" s="106" t="s">
        <v>73</v>
      </c>
      <c r="P10" s="106" t="s">
        <v>72</v>
      </c>
      <c r="Q10" s="105" t="s">
        <v>4</v>
      </c>
    </row>
    <row r="11" spans="1:17" s="6" customFormat="1" ht="84.75" customHeight="1">
      <c r="A11" s="107"/>
      <c r="B11" s="109"/>
      <c r="C11" s="107"/>
      <c r="D11" s="107"/>
      <c r="E11" s="105"/>
      <c r="F11" s="107"/>
      <c r="G11" s="107"/>
      <c r="H11" s="105"/>
      <c r="I11" s="107"/>
      <c r="J11" s="107"/>
      <c r="K11" s="105"/>
      <c r="L11" s="107"/>
      <c r="M11" s="107"/>
      <c r="N11" s="105"/>
      <c r="O11" s="107"/>
      <c r="P11" s="107"/>
      <c r="Q11" s="105"/>
    </row>
    <row r="12" spans="1:17" ht="15.75">
      <c r="A12" s="31">
        <v>70806</v>
      </c>
      <c r="B12" s="26" t="s">
        <v>68</v>
      </c>
      <c r="C12" s="8">
        <f>C14+C49</f>
        <v>435.644</v>
      </c>
      <c r="D12" s="8">
        <f>D14+D49</f>
        <v>0</v>
      </c>
      <c r="E12" s="8">
        <f>C12+D12</f>
        <v>435.644</v>
      </c>
      <c r="F12" s="8">
        <f>F14+F49</f>
        <v>598.838</v>
      </c>
      <c r="G12" s="8">
        <f>G14+G49</f>
        <v>0</v>
      </c>
      <c r="H12" s="8">
        <f>F12+G12</f>
        <v>598.838</v>
      </c>
      <c r="I12" s="7">
        <f>I14+I49</f>
        <v>774.608</v>
      </c>
      <c r="J12" s="7">
        <f>J14+J49</f>
        <v>0</v>
      </c>
      <c r="K12" s="8">
        <f>I12+J12</f>
        <v>774.608</v>
      </c>
      <c r="L12" s="7">
        <f>L14+L49</f>
        <v>862.966</v>
      </c>
      <c r="M12" s="7">
        <f>M14+M49</f>
        <v>0</v>
      </c>
      <c r="N12" s="8">
        <f>L12+M12</f>
        <v>862.966</v>
      </c>
      <c r="O12" s="7">
        <f>O14+O49</f>
        <v>936.41</v>
      </c>
      <c r="P12" s="7">
        <f>P14+P49</f>
        <v>0</v>
      </c>
      <c r="Q12" s="8">
        <f>O12+P12</f>
        <v>936.41</v>
      </c>
    </row>
    <row r="13" spans="1:17" ht="15.75">
      <c r="A13" s="34"/>
      <c r="B13" s="17" t="s">
        <v>5</v>
      </c>
      <c r="C13" s="8"/>
      <c r="D13" s="8"/>
      <c r="E13" s="8"/>
      <c r="F13" s="8"/>
      <c r="G13" s="8"/>
      <c r="H13" s="8"/>
      <c r="I13" s="7"/>
      <c r="J13" s="7"/>
      <c r="K13" s="8"/>
      <c r="L13" s="7"/>
      <c r="M13" s="7"/>
      <c r="N13" s="8"/>
      <c r="O13" s="7"/>
      <c r="P13" s="7"/>
      <c r="Q13" s="8"/>
    </row>
    <row r="14" spans="1:17" s="28" customFormat="1" ht="15.75">
      <c r="A14" s="16">
        <v>2000</v>
      </c>
      <c r="B14" s="18" t="s">
        <v>6</v>
      </c>
      <c r="C14" s="12">
        <f>C15+C20+C36+C39+C43+C47+C48</f>
        <v>435.644</v>
      </c>
      <c r="D14" s="12">
        <f>D15+D20+D36+D39+D43+D47+D48</f>
        <v>0</v>
      </c>
      <c r="E14" s="12">
        <f aca="true" t="shared" si="0" ref="E14:E69">C14+D14</f>
        <v>435.644</v>
      </c>
      <c r="F14" s="12">
        <f>F15+F20+F36+F39+F43+F47+F48</f>
        <v>598.838</v>
      </c>
      <c r="G14" s="12">
        <f>G15+G20+G36+G39+G43+G47+G48</f>
        <v>0</v>
      </c>
      <c r="H14" s="12">
        <f>F14+G14</f>
        <v>598.838</v>
      </c>
      <c r="I14" s="9">
        <f>I15+I20+I36+I39+I43+I47+I48</f>
        <v>774.608</v>
      </c>
      <c r="J14" s="9">
        <f>J15+J20+J36+J39+J43+J47+J48</f>
        <v>0</v>
      </c>
      <c r="K14" s="12">
        <f aca="true" t="shared" si="1" ref="K14:K19">I14+J14</f>
        <v>774.608</v>
      </c>
      <c r="L14" s="9">
        <f>L15+L20+L36+L39+L43+L47+L48</f>
        <v>862.966</v>
      </c>
      <c r="M14" s="9">
        <f>M15+M20+M36+M39+M43+M47+M48</f>
        <v>0</v>
      </c>
      <c r="N14" s="12">
        <f aca="true" t="shared" si="2" ref="N14:N19">L14+M14</f>
        <v>862.966</v>
      </c>
      <c r="O14" s="9">
        <f>O15+O20+O36+O39+O43+O47+O48</f>
        <v>936.41</v>
      </c>
      <c r="P14" s="9">
        <f>P15+P20+P36+P39+P43+P47+P48</f>
        <v>0</v>
      </c>
      <c r="Q14" s="12">
        <f>O14+P14</f>
        <v>936.41</v>
      </c>
    </row>
    <row r="15" spans="1:17" s="29" customFormat="1" ht="15.75">
      <c r="A15" s="16">
        <v>2100</v>
      </c>
      <c r="B15" s="18" t="s">
        <v>7</v>
      </c>
      <c r="C15" s="12">
        <f>C17+C19</f>
        <v>431.8</v>
      </c>
      <c r="D15" s="12">
        <f>D17+D19</f>
        <v>0</v>
      </c>
      <c r="E15" s="12">
        <f t="shared" si="0"/>
        <v>431.8</v>
      </c>
      <c r="F15" s="12">
        <f>F17+F19</f>
        <v>594.684</v>
      </c>
      <c r="G15" s="12">
        <f>G17+G19</f>
        <v>0</v>
      </c>
      <c r="H15" s="12">
        <f>F15+G15</f>
        <v>594.684</v>
      </c>
      <c r="I15" s="9">
        <f>I17+I19</f>
        <v>769.471</v>
      </c>
      <c r="J15" s="9">
        <f>J17+J19</f>
        <v>0</v>
      </c>
      <c r="K15" s="12">
        <f t="shared" si="1"/>
        <v>769.471</v>
      </c>
      <c r="L15" s="9">
        <f>L17+L19</f>
        <v>857.547</v>
      </c>
      <c r="M15" s="9">
        <f>M17+M19</f>
        <v>0</v>
      </c>
      <c r="N15" s="12">
        <f t="shared" si="2"/>
        <v>857.547</v>
      </c>
      <c r="O15" s="9">
        <f>O17+O19</f>
        <v>930.709</v>
      </c>
      <c r="P15" s="9">
        <f>P17+P19</f>
        <v>0</v>
      </c>
      <c r="Q15" s="12">
        <f>O15+P15</f>
        <v>930.709</v>
      </c>
    </row>
    <row r="16" spans="1:17" s="30" customFormat="1" ht="15.75">
      <c r="A16" s="17">
        <v>2110</v>
      </c>
      <c r="B16" s="19" t="s">
        <v>8</v>
      </c>
      <c r="C16" s="14">
        <f>C17</f>
        <v>315.535</v>
      </c>
      <c r="D16" s="14">
        <f>D17</f>
        <v>0</v>
      </c>
      <c r="E16" s="8">
        <f t="shared" si="0"/>
        <v>315.535</v>
      </c>
      <c r="F16" s="14">
        <f>F17</f>
        <v>487.446</v>
      </c>
      <c r="G16" s="14">
        <f>G17</f>
        <v>0</v>
      </c>
      <c r="H16" s="8">
        <f>F16+G16</f>
        <v>487.446</v>
      </c>
      <c r="I16" s="11">
        <f>I17</f>
        <v>630.714</v>
      </c>
      <c r="J16" s="11">
        <f>J17</f>
        <v>0</v>
      </c>
      <c r="K16" s="8">
        <f t="shared" si="1"/>
        <v>630.714</v>
      </c>
      <c r="L16" s="11">
        <f>L17</f>
        <v>702.907</v>
      </c>
      <c r="M16" s="11">
        <f>M17</f>
        <v>0</v>
      </c>
      <c r="N16" s="8">
        <f t="shared" si="2"/>
        <v>702.907</v>
      </c>
      <c r="O16" s="11">
        <f>O17</f>
        <v>762.876</v>
      </c>
      <c r="P16" s="11">
        <f>P17</f>
        <v>0</v>
      </c>
      <c r="Q16" s="8">
        <f>O16+P16</f>
        <v>762.876</v>
      </c>
    </row>
    <row r="17" spans="1:17" ht="15.75">
      <c r="A17" s="17">
        <v>2111</v>
      </c>
      <c r="B17" s="19" t="s">
        <v>9</v>
      </c>
      <c r="C17" s="8">
        <v>315.535</v>
      </c>
      <c r="D17" s="8"/>
      <c r="E17" s="8">
        <f t="shared" si="0"/>
        <v>315.535</v>
      </c>
      <c r="F17" s="8">
        <v>487.446</v>
      </c>
      <c r="G17" s="8"/>
      <c r="H17" s="8">
        <f>F17+G17</f>
        <v>487.446</v>
      </c>
      <c r="I17" s="7">
        <v>630.714</v>
      </c>
      <c r="J17" s="7"/>
      <c r="K17" s="8">
        <f t="shared" si="1"/>
        <v>630.714</v>
      </c>
      <c r="L17" s="7">
        <v>702.907</v>
      </c>
      <c r="M17" s="7"/>
      <c r="N17" s="8">
        <f t="shared" si="2"/>
        <v>702.907</v>
      </c>
      <c r="O17" s="7">
        <v>762.876</v>
      </c>
      <c r="P17" s="7"/>
      <c r="Q17" s="8">
        <f>O17+P17</f>
        <v>762.876</v>
      </c>
    </row>
    <row r="18" spans="1:17" s="30" customFormat="1" ht="15.75">
      <c r="A18" s="17">
        <v>2112</v>
      </c>
      <c r="B18" s="19" t="s">
        <v>10</v>
      </c>
      <c r="C18" s="14"/>
      <c r="D18" s="14"/>
      <c r="E18" s="8">
        <f>C18+D18</f>
        <v>0</v>
      </c>
      <c r="F18" s="14"/>
      <c r="G18" s="14"/>
      <c r="H18" s="8">
        <f>F18+G18</f>
        <v>0</v>
      </c>
      <c r="I18" s="11"/>
      <c r="J18" s="11"/>
      <c r="K18" s="8">
        <f t="shared" si="1"/>
        <v>0</v>
      </c>
      <c r="L18" s="11"/>
      <c r="M18" s="11"/>
      <c r="N18" s="8">
        <f t="shared" si="2"/>
        <v>0</v>
      </c>
      <c r="O18" s="11"/>
      <c r="P18" s="11"/>
      <c r="Q18" s="8">
        <f>O18+P18</f>
        <v>0</v>
      </c>
    </row>
    <row r="19" spans="1:17" s="30" customFormat="1" ht="15.75">
      <c r="A19" s="17">
        <v>2120</v>
      </c>
      <c r="B19" s="19" t="s">
        <v>11</v>
      </c>
      <c r="C19" s="14">
        <v>116.265</v>
      </c>
      <c r="D19" s="14"/>
      <c r="E19" s="8">
        <f t="shared" si="0"/>
        <v>116.265</v>
      </c>
      <c r="F19" s="14">
        <v>107.238</v>
      </c>
      <c r="G19" s="14"/>
      <c r="H19" s="8">
        <f aca="true" t="shared" si="3" ref="H19:H69">F19+G19</f>
        <v>107.238</v>
      </c>
      <c r="I19" s="11">
        <f>ROUND(I17*0.22,3)</f>
        <v>138.757</v>
      </c>
      <c r="J19" s="11"/>
      <c r="K19" s="8">
        <f t="shared" si="1"/>
        <v>138.757</v>
      </c>
      <c r="L19" s="11">
        <f>ROUND(L17*0.22,3)</f>
        <v>154.64</v>
      </c>
      <c r="M19" s="11"/>
      <c r="N19" s="8">
        <f t="shared" si="2"/>
        <v>154.64</v>
      </c>
      <c r="O19" s="11">
        <f>ROUND(O17*0.22,3)</f>
        <v>167.833</v>
      </c>
      <c r="P19" s="11"/>
      <c r="Q19" s="8">
        <f aca="true" t="shared" si="4" ref="Q19:Q69">O19+P19</f>
        <v>167.833</v>
      </c>
    </row>
    <row r="20" spans="1:17" ht="15.75">
      <c r="A20" s="16">
        <v>2200</v>
      </c>
      <c r="B20" s="18" t="s">
        <v>12</v>
      </c>
      <c r="C20" s="8">
        <f>SUM(C21:C27,C33)</f>
        <v>3.844</v>
      </c>
      <c r="D20" s="8">
        <f>SUM(D21:D27,D33)</f>
        <v>0</v>
      </c>
      <c r="E20" s="8">
        <f t="shared" si="0"/>
        <v>3.844</v>
      </c>
      <c r="F20" s="8">
        <f>SUM(F21:F27,F33)</f>
        <v>4.154</v>
      </c>
      <c r="G20" s="8">
        <f>SUM(G21:G27,G33)</f>
        <v>0</v>
      </c>
      <c r="H20" s="8">
        <f t="shared" si="3"/>
        <v>4.154</v>
      </c>
      <c r="I20" s="7">
        <f>SUM(I21:I27,I33)</f>
        <v>5.1370000000000005</v>
      </c>
      <c r="J20" s="7">
        <f>SUM(J21:J27,J33)</f>
        <v>0</v>
      </c>
      <c r="K20" s="8">
        <f aca="true" t="shared" si="5" ref="K20:K69">I20+J20</f>
        <v>5.1370000000000005</v>
      </c>
      <c r="L20" s="7">
        <f>SUM(L21:L27,L33)</f>
        <v>5.419</v>
      </c>
      <c r="M20" s="7">
        <f>SUM(M21:M27,M33)</f>
        <v>0</v>
      </c>
      <c r="N20" s="8">
        <f aca="true" t="shared" si="6" ref="N20:N69">L20+M20</f>
        <v>5.419</v>
      </c>
      <c r="O20" s="7">
        <f>SUM(O21:O27,O33)</f>
        <v>5.7010000000000005</v>
      </c>
      <c r="P20" s="7">
        <f>SUM(P21:P27,P33)</f>
        <v>0</v>
      </c>
      <c r="Q20" s="8">
        <f t="shared" si="4"/>
        <v>5.7010000000000005</v>
      </c>
    </row>
    <row r="21" spans="1:17" ht="15.75">
      <c r="A21" s="17">
        <v>2210</v>
      </c>
      <c r="B21" s="19" t="s">
        <v>13</v>
      </c>
      <c r="C21" s="8">
        <v>0.993</v>
      </c>
      <c r="D21" s="8"/>
      <c r="E21" s="8">
        <f t="shared" si="0"/>
        <v>0.993</v>
      </c>
      <c r="F21" s="8">
        <v>0.66</v>
      </c>
      <c r="G21" s="8"/>
      <c r="H21" s="8">
        <f t="shared" si="3"/>
        <v>0.66</v>
      </c>
      <c r="I21" s="7">
        <f>ROUND(F21*1.081,3)</f>
        <v>0.713</v>
      </c>
      <c r="J21" s="7"/>
      <c r="K21" s="8">
        <f t="shared" si="5"/>
        <v>0.713</v>
      </c>
      <c r="L21" s="7">
        <f>ROUND(I21*1.055,3)</f>
        <v>0.752</v>
      </c>
      <c r="M21" s="7">
        <f>ROUND(J21*1.055,3)</f>
        <v>0</v>
      </c>
      <c r="N21" s="8">
        <f t="shared" si="6"/>
        <v>0.752</v>
      </c>
      <c r="O21" s="7">
        <f>ROUND(L21*1.052,3)</f>
        <v>0.791</v>
      </c>
      <c r="P21" s="7">
        <f>ROUND(M21*1.052,3)</f>
        <v>0</v>
      </c>
      <c r="Q21" s="8">
        <f t="shared" si="4"/>
        <v>0.791</v>
      </c>
    </row>
    <row r="22" spans="1:17" ht="15.75" hidden="1">
      <c r="A22" s="17">
        <v>2220</v>
      </c>
      <c r="B22" s="19" t="s">
        <v>14</v>
      </c>
      <c r="C22" s="8"/>
      <c r="D22" s="8"/>
      <c r="E22" s="8">
        <f t="shared" si="0"/>
        <v>0</v>
      </c>
      <c r="F22" s="8"/>
      <c r="G22" s="8"/>
      <c r="H22" s="8">
        <f t="shared" si="3"/>
        <v>0</v>
      </c>
      <c r="I22" s="7"/>
      <c r="J22" s="7"/>
      <c r="K22" s="8">
        <f t="shared" si="5"/>
        <v>0</v>
      </c>
      <c r="L22" s="7">
        <f aca="true" t="shared" si="7" ref="L22:M26">ROUND(I22*1.055,3)</f>
        <v>0</v>
      </c>
      <c r="M22" s="7">
        <f t="shared" si="7"/>
        <v>0</v>
      </c>
      <c r="N22" s="8">
        <f t="shared" si="6"/>
        <v>0</v>
      </c>
      <c r="O22" s="7">
        <f aca="true" t="shared" si="8" ref="O22:P26">ROUND(L22*1.052,3)</f>
        <v>0</v>
      </c>
      <c r="P22" s="7">
        <f t="shared" si="8"/>
        <v>0</v>
      </c>
      <c r="Q22" s="8">
        <f t="shared" si="4"/>
        <v>0</v>
      </c>
    </row>
    <row r="23" spans="1:17" ht="15.75" hidden="1">
      <c r="A23" s="17">
        <v>2230</v>
      </c>
      <c r="B23" s="19" t="s">
        <v>15</v>
      </c>
      <c r="C23" s="8"/>
      <c r="D23" s="8"/>
      <c r="E23" s="8">
        <f t="shared" si="0"/>
        <v>0</v>
      </c>
      <c r="F23" s="8"/>
      <c r="G23" s="8"/>
      <c r="H23" s="8">
        <f t="shared" si="3"/>
        <v>0</v>
      </c>
      <c r="I23" s="7"/>
      <c r="J23" s="7"/>
      <c r="K23" s="8">
        <f t="shared" si="5"/>
        <v>0</v>
      </c>
      <c r="L23" s="7">
        <f t="shared" si="7"/>
        <v>0</v>
      </c>
      <c r="M23" s="7">
        <f t="shared" si="7"/>
        <v>0</v>
      </c>
      <c r="N23" s="8">
        <f t="shared" si="6"/>
        <v>0</v>
      </c>
      <c r="O23" s="7">
        <f t="shared" si="8"/>
        <v>0</v>
      </c>
      <c r="P23" s="7">
        <f t="shared" si="8"/>
        <v>0</v>
      </c>
      <c r="Q23" s="8">
        <f t="shared" si="4"/>
        <v>0</v>
      </c>
    </row>
    <row r="24" spans="1:17" ht="15.75" hidden="1">
      <c r="A24" s="17">
        <v>2240</v>
      </c>
      <c r="B24" s="19" t="s">
        <v>16</v>
      </c>
      <c r="C24" s="8">
        <v>2.751</v>
      </c>
      <c r="D24" s="8"/>
      <c r="E24" s="8">
        <f t="shared" si="0"/>
        <v>2.751</v>
      </c>
      <c r="F24" s="8">
        <v>3.494</v>
      </c>
      <c r="G24" s="8"/>
      <c r="H24" s="8">
        <f t="shared" si="3"/>
        <v>3.494</v>
      </c>
      <c r="I24" s="7">
        <v>4.424</v>
      </c>
      <c r="J24" s="7"/>
      <c r="K24" s="8">
        <f t="shared" si="5"/>
        <v>4.424</v>
      </c>
      <c r="L24" s="7">
        <f t="shared" si="7"/>
        <v>4.667</v>
      </c>
      <c r="M24" s="7">
        <f t="shared" si="7"/>
        <v>0</v>
      </c>
      <c r="N24" s="8">
        <f t="shared" si="6"/>
        <v>4.667</v>
      </c>
      <c r="O24" s="7">
        <f t="shared" si="8"/>
        <v>4.91</v>
      </c>
      <c r="P24" s="7">
        <f t="shared" si="8"/>
        <v>0</v>
      </c>
      <c r="Q24" s="8">
        <f t="shared" si="4"/>
        <v>4.91</v>
      </c>
    </row>
    <row r="25" spans="1:17" s="30" customFormat="1" ht="15.75" hidden="1">
      <c r="A25" s="17">
        <v>2250</v>
      </c>
      <c r="B25" s="19" t="s">
        <v>17</v>
      </c>
      <c r="C25" s="14"/>
      <c r="D25" s="14"/>
      <c r="E25" s="8">
        <f t="shared" si="0"/>
        <v>0</v>
      </c>
      <c r="F25" s="14"/>
      <c r="G25" s="14"/>
      <c r="H25" s="8">
        <f t="shared" si="3"/>
        <v>0</v>
      </c>
      <c r="I25" s="7">
        <f>ROUND(F25*1.081,3)</f>
        <v>0</v>
      </c>
      <c r="J25" s="11"/>
      <c r="K25" s="8">
        <f t="shared" si="5"/>
        <v>0</v>
      </c>
      <c r="L25" s="7">
        <f t="shared" si="7"/>
        <v>0</v>
      </c>
      <c r="M25" s="7">
        <f t="shared" si="7"/>
        <v>0</v>
      </c>
      <c r="N25" s="8">
        <f t="shared" si="6"/>
        <v>0</v>
      </c>
      <c r="O25" s="7">
        <f t="shared" si="8"/>
        <v>0</v>
      </c>
      <c r="P25" s="7">
        <f t="shared" si="8"/>
        <v>0</v>
      </c>
      <c r="Q25" s="8">
        <f t="shared" si="4"/>
        <v>0</v>
      </c>
    </row>
    <row r="26" spans="1:17" s="30" customFormat="1" ht="15.75" hidden="1">
      <c r="A26" s="17">
        <v>2260</v>
      </c>
      <c r="B26" s="19" t="s">
        <v>18</v>
      </c>
      <c r="C26" s="14"/>
      <c r="D26" s="14"/>
      <c r="E26" s="8">
        <f t="shared" si="0"/>
        <v>0</v>
      </c>
      <c r="F26" s="14"/>
      <c r="G26" s="14"/>
      <c r="H26" s="8">
        <f t="shared" si="3"/>
        <v>0</v>
      </c>
      <c r="I26" s="7">
        <f>ROUND(F26*1.081,3)</f>
        <v>0</v>
      </c>
      <c r="J26" s="11"/>
      <c r="K26" s="8">
        <f t="shared" si="5"/>
        <v>0</v>
      </c>
      <c r="L26" s="7">
        <f t="shared" si="7"/>
        <v>0</v>
      </c>
      <c r="M26" s="7">
        <f t="shared" si="7"/>
        <v>0</v>
      </c>
      <c r="N26" s="8">
        <f t="shared" si="6"/>
        <v>0</v>
      </c>
      <c r="O26" s="7">
        <f t="shared" si="8"/>
        <v>0</v>
      </c>
      <c r="P26" s="7">
        <f t="shared" si="8"/>
        <v>0</v>
      </c>
      <c r="Q26" s="8">
        <f t="shared" si="4"/>
        <v>0</v>
      </c>
    </row>
    <row r="27" spans="1:17" ht="15.75" hidden="1">
      <c r="A27" s="17">
        <v>2270</v>
      </c>
      <c r="B27" s="19" t="s">
        <v>19</v>
      </c>
      <c r="C27" s="8">
        <f>SUM(C28:C32)</f>
        <v>0</v>
      </c>
      <c r="D27" s="8">
        <f>SUM(D28:D32)</f>
        <v>0</v>
      </c>
      <c r="E27" s="8">
        <f t="shared" si="0"/>
        <v>0</v>
      </c>
      <c r="F27" s="8">
        <f>SUM(F28:F32)</f>
        <v>0</v>
      </c>
      <c r="G27" s="8">
        <f>SUM(G28:G32)</f>
        <v>0</v>
      </c>
      <c r="H27" s="8">
        <f t="shared" si="3"/>
        <v>0</v>
      </c>
      <c r="I27" s="7">
        <f>SUM(I28:I32)</f>
        <v>0</v>
      </c>
      <c r="J27" s="7">
        <f>SUM(J28:J32)</f>
        <v>0</v>
      </c>
      <c r="K27" s="8">
        <f t="shared" si="5"/>
        <v>0</v>
      </c>
      <c r="L27" s="7">
        <f>SUM(L28:L32)</f>
        <v>0</v>
      </c>
      <c r="M27" s="7">
        <f>SUM(M28:M32)</f>
        <v>0</v>
      </c>
      <c r="N27" s="8">
        <f t="shared" si="6"/>
        <v>0</v>
      </c>
      <c r="O27" s="7">
        <f>SUM(O28:O32)</f>
        <v>0</v>
      </c>
      <c r="P27" s="7">
        <f>SUM(P28:P32)</f>
        <v>0</v>
      </c>
      <c r="Q27" s="8">
        <f t="shared" si="4"/>
        <v>0</v>
      </c>
    </row>
    <row r="28" spans="1:17" ht="15.75" hidden="1">
      <c r="A28" s="17">
        <v>2271</v>
      </c>
      <c r="B28" s="19" t="s">
        <v>20</v>
      </c>
      <c r="C28" s="8"/>
      <c r="D28" s="8"/>
      <c r="E28" s="8">
        <f t="shared" si="0"/>
        <v>0</v>
      </c>
      <c r="F28" s="8"/>
      <c r="G28" s="8"/>
      <c r="H28" s="8">
        <f t="shared" si="3"/>
        <v>0</v>
      </c>
      <c r="I28" s="7"/>
      <c r="J28" s="7"/>
      <c r="K28" s="8">
        <f t="shared" si="5"/>
        <v>0</v>
      </c>
      <c r="L28" s="7">
        <f>ROUND(I28*1.0688,3)</f>
        <v>0</v>
      </c>
      <c r="M28" s="7">
        <f>ROUND(J28*1.0688,3)</f>
        <v>0</v>
      </c>
      <c r="N28" s="8">
        <f t="shared" si="6"/>
        <v>0</v>
      </c>
      <c r="O28" s="7">
        <f aca="true" t="shared" si="9" ref="O28:P32">ROUND(L28*1.052,3)</f>
        <v>0</v>
      </c>
      <c r="P28" s="7">
        <f t="shared" si="9"/>
        <v>0</v>
      </c>
      <c r="Q28" s="8">
        <f t="shared" si="4"/>
        <v>0</v>
      </c>
    </row>
    <row r="29" spans="1:17" ht="15.75" hidden="1">
      <c r="A29" s="17">
        <v>2272</v>
      </c>
      <c r="B29" s="19" t="s">
        <v>21</v>
      </c>
      <c r="C29" s="8"/>
      <c r="D29" s="8"/>
      <c r="E29" s="8">
        <f t="shared" si="0"/>
        <v>0</v>
      </c>
      <c r="F29" s="8"/>
      <c r="G29" s="8"/>
      <c r="H29" s="8">
        <f t="shared" si="3"/>
        <v>0</v>
      </c>
      <c r="I29" s="7"/>
      <c r="J29" s="7"/>
      <c r="K29" s="8">
        <f t="shared" si="5"/>
        <v>0</v>
      </c>
      <c r="L29" s="7">
        <f aca="true" t="shared" si="10" ref="L29:M32">ROUND(I29*1.0688,3)</f>
        <v>0</v>
      </c>
      <c r="M29" s="7">
        <f t="shared" si="10"/>
        <v>0</v>
      </c>
      <c r="N29" s="8">
        <f t="shared" si="6"/>
        <v>0</v>
      </c>
      <c r="O29" s="7">
        <f t="shared" si="9"/>
        <v>0</v>
      </c>
      <c r="P29" s="7">
        <f t="shared" si="9"/>
        <v>0</v>
      </c>
      <c r="Q29" s="8">
        <f t="shared" si="4"/>
        <v>0</v>
      </c>
    </row>
    <row r="30" spans="1:17" ht="15.75" hidden="1">
      <c r="A30" s="17">
        <v>2273</v>
      </c>
      <c r="B30" s="19" t="s">
        <v>22</v>
      </c>
      <c r="C30" s="8"/>
      <c r="D30" s="8"/>
      <c r="E30" s="8">
        <f t="shared" si="0"/>
        <v>0</v>
      </c>
      <c r="F30" s="8"/>
      <c r="G30" s="8"/>
      <c r="H30" s="8">
        <f t="shared" si="3"/>
        <v>0</v>
      </c>
      <c r="I30" s="7"/>
      <c r="J30" s="7"/>
      <c r="K30" s="8">
        <f t="shared" si="5"/>
        <v>0</v>
      </c>
      <c r="L30" s="7">
        <f t="shared" si="10"/>
        <v>0</v>
      </c>
      <c r="M30" s="7">
        <f t="shared" si="10"/>
        <v>0</v>
      </c>
      <c r="N30" s="8">
        <f t="shared" si="6"/>
        <v>0</v>
      </c>
      <c r="O30" s="7">
        <f t="shared" si="9"/>
        <v>0</v>
      </c>
      <c r="P30" s="7">
        <f t="shared" si="9"/>
        <v>0</v>
      </c>
      <c r="Q30" s="8">
        <f t="shared" si="4"/>
        <v>0</v>
      </c>
    </row>
    <row r="31" spans="1:17" ht="15.75" hidden="1">
      <c r="A31" s="17">
        <v>2274</v>
      </c>
      <c r="B31" s="19" t="s">
        <v>23</v>
      </c>
      <c r="C31" s="8"/>
      <c r="D31" s="8"/>
      <c r="E31" s="8">
        <f t="shared" si="0"/>
        <v>0</v>
      </c>
      <c r="F31" s="8"/>
      <c r="G31" s="8"/>
      <c r="H31" s="8">
        <f t="shared" si="3"/>
        <v>0</v>
      </c>
      <c r="I31" s="7"/>
      <c r="J31" s="7"/>
      <c r="K31" s="8">
        <f t="shared" si="5"/>
        <v>0</v>
      </c>
      <c r="L31" s="7">
        <f t="shared" si="10"/>
        <v>0</v>
      </c>
      <c r="M31" s="7">
        <f t="shared" si="10"/>
        <v>0</v>
      </c>
      <c r="N31" s="8">
        <f t="shared" si="6"/>
        <v>0</v>
      </c>
      <c r="O31" s="7">
        <f t="shared" si="9"/>
        <v>0</v>
      </c>
      <c r="P31" s="7">
        <f t="shared" si="9"/>
        <v>0</v>
      </c>
      <c r="Q31" s="8">
        <f t="shared" si="4"/>
        <v>0</v>
      </c>
    </row>
    <row r="32" spans="1:17" ht="15.75" hidden="1">
      <c r="A32" s="17">
        <v>2275</v>
      </c>
      <c r="B32" s="19" t="s">
        <v>24</v>
      </c>
      <c r="C32" s="8"/>
      <c r="D32" s="8"/>
      <c r="E32" s="8">
        <f t="shared" si="0"/>
        <v>0</v>
      </c>
      <c r="F32" s="8"/>
      <c r="G32" s="8"/>
      <c r="H32" s="8">
        <f t="shared" si="3"/>
        <v>0</v>
      </c>
      <c r="I32" s="7"/>
      <c r="J32" s="7"/>
      <c r="K32" s="8">
        <f t="shared" si="5"/>
        <v>0</v>
      </c>
      <c r="L32" s="7">
        <f t="shared" si="10"/>
        <v>0</v>
      </c>
      <c r="M32" s="7">
        <f t="shared" si="10"/>
        <v>0</v>
      </c>
      <c r="N32" s="8">
        <f t="shared" si="6"/>
        <v>0</v>
      </c>
      <c r="O32" s="7">
        <f t="shared" si="9"/>
        <v>0</v>
      </c>
      <c r="P32" s="7">
        <f t="shared" si="9"/>
        <v>0</v>
      </c>
      <c r="Q32" s="8">
        <f t="shared" si="4"/>
        <v>0</v>
      </c>
    </row>
    <row r="33" spans="1:17" s="30" customFormat="1" ht="30" hidden="1">
      <c r="A33" s="17">
        <v>2280</v>
      </c>
      <c r="B33" s="20" t="s">
        <v>25</v>
      </c>
      <c r="C33" s="14">
        <f>SUM(C34:C35)</f>
        <v>0.1</v>
      </c>
      <c r="D33" s="14">
        <f>SUM(D34:D35)</f>
        <v>0</v>
      </c>
      <c r="E33" s="8">
        <f t="shared" si="0"/>
        <v>0.1</v>
      </c>
      <c r="F33" s="14">
        <f>SUM(F34:F35)</f>
        <v>0</v>
      </c>
      <c r="G33" s="14">
        <f>SUM(G34:G35)</f>
        <v>0</v>
      </c>
      <c r="H33" s="8">
        <f t="shared" si="3"/>
        <v>0</v>
      </c>
      <c r="I33" s="11">
        <f>SUM(I34:I35)</f>
        <v>0</v>
      </c>
      <c r="J33" s="11">
        <f>SUM(J34:J35)</f>
        <v>0</v>
      </c>
      <c r="K33" s="8">
        <f t="shared" si="5"/>
        <v>0</v>
      </c>
      <c r="L33" s="11">
        <f>SUM(L34:L35)</f>
        <v>0</v>
      </c>
      <c r="M33" s="11">
        <f>SUM(M34:M35)</f>
        <v>0</v>
      </c>
      <c r="N33" s="8">
        <f t="shared" si="6"/>
        <v>0</v>
      </c>
      <c r="O33" s="11">
        <f>SUM(O34:O35)</f>
        <v>0</v>
      </c>
      <c r="P33" s="11">
        <f>SUM(P34:P35)</f>
        <v>0</v>
      </c>
      <c r="Q33" s="8">
        <f t="shared" si="4"/>
        <v>0</v>
      </c>
    </row>
    <row r="34" spans="1:17" s="30" customFormat="1" ht="30" hidden="1">
      <c r="A34" s="17">
        <v>2281</v>
      </c>
      <c r="B34" s="20" t="s">
        <v>26</v>
      </c>
      <c r="C34" s="14"/>
      <c r="D34" s="14"/>
      <c r="E34" s="8">
        <f t="shared" si="0"/>
        <v>0</v>
      </c>
      <c r="F34" s="14"/>
      <c r="G34" s="14"/>
      <c r="H34" s="8">
        <f t="shared" si="3"/>
        <v>0</v>
      </c>
      <c r="I34" s="11"/>
      <c r="J34" s="11"/>
      <c r="K34" s="8">
        <f t="shared" si="5"/>
        <v>0</v>
      </c>
      <c r="L34" s="7">
        <f>ROUND(I34*1.055,3)</f>
        <v>0</v>
      </c>
      <c r="M34" s="7">
        <f>ROUND(J34*1.055,3)</f>
        <v>0</v>
      </c>
      <c r="N34" s="8">
        <f t="shared" si="6"/>
        <v>0</v>
      </c>
      <c r="O34" s="7">
        <f>ROUND(L34*1.052,3)</f>
        <v>0</v>
      </c>
      <c r="P34" s="7">
        <f>ROUND(M34*1.052,3)</f>
        <v>0</v>
      </c>
      <c r="Q34" s="8">
        <f t="shared" si="4"/>
        <v>0</v>
      </c>
    </row>
    <row r="35" spans="1:17" s="30" customFormat="1" ht="30" hidden="1">
      <c r="A35" s="17">
        <v>2282</v>
      </c>
      <c r="B35" s="20" t="s">
        <v>27</v>
      </c>
      <c r="C35" s="14">
        <v>0.1</v>
      </c>
      <c r="D35" s="14"/>
      <c r="E35" s="8">
        <f t="shared" si="0"/>
        <v>0.1</v>
      </c>
      <c r="F35" s="14"/>
      <c r="G35" s="14"/>
      <c r="H35" s="8">
        <f t="shared" si="3"/>
        <v>0</v>
      </c>
      <c r="I35" s="7">
        <f>ROUND(F35*1.081,3)</f>
        <v>0</v>
      </c>
      <c r="J35" s="11"/>
      <c r="K35" s="8">
        <f t="shared" si="5"/>
        <v>0</v>
      </c>
      <c r="L35" s="7">
        <f>ROUND(I35*1.055,3)</f>
        <v>0</v>
      </c>
      <c r="M35" s="7">
        <f>ROUND(J35*1.055,3)</f>
        <v>0</v>
      </c>
      <c r="N35" s="8">
        <f t="shared" si="6"/>
        <v>0</v>
      </c>
      <c r="O35" s="7">
        <f>ROUND(L35*1.052,3)</f>
        <v>0</v>
      </c>
      <c r="P35" s="7">
        <f>ROUND(M35*1.052,3)</f>
        <v>0</v>
      </c>
      <c r="Q35" s="8">
        <f t="shared" si="4"/>
        <v>0</v>
      </c>
    </row>
    <row r="36" spans="1:17" s="29" customFormat="1" ht="15.75">
      <c r="A36" s="16">
        <v>2400</v>
      </c>
      <c r="B36" s="18" t="s">
        <v>28</v>
      </c>
      <c r="C36" s="13">
        <f>SUM(C37:C38)</f>
        <v>0</v>
      </c>
      <c r="D36" s="13">
        <f>SUM(D37:D38)</f>
        <v>0</v>
      </c>
      <c r="E36" s="8">
        <f t="shared" si="0"/>
        <v>0</v>
      </c>
      <c r="F36" s="13">
        <f>SUM(F37:F38)</f>
        <v>0</v>
      </c>
      <c r="G36" s="13">
        <f>SUM(G37:G38)</f>
        <v>0</v>
      </c>
      <c r="H36" s="8">
        <f t="shared" si="3"/>
        <v>0</v>
      </c>
      <c r="I36" s="10">
        <f>SUM(I37:I38)</f>
        <v>0</v>
      </c>
      <c r="J36" s="10">
        <f>SUM(J37:J38)</f>
        <v>0</v>
      </c>
      <c r="K36" s="8">
        <f t="shared" si="5"/>
        <v>0</v>
      </c>
      <c r="L36" s="10">
        <f>SUM(L37:L38)</f>
        <v>0</v>
      </c>
      <c r="M36" s="10">
        <f>SUM(M37:M38)</f>
        <v>0</v>
      </c>
      <c r="N36" s="8">
        <f t="shared" si="6"/>
        <v>0</v>
      </c>
      <c r="O36" s="10">
        <f>SUM(O37:O38)</f>
        <v>0</v>
      </c>
      <c r="P36" s="10">
        <f>SUM(P37:P38)</f>
        <v>0</v>
      </c>
      <c r="Q36" s="8">
        <f t="shared" si="4"/>
        <v>0</v>
      </c>
    </row>
    <row r="37" spans="1:17" s="30" customFormat="1" ht="15.75">
      <c r="A37" s="17">
        <v>2410</v>
      </c>
      <c r="B37" s="19" t="s">
        <v>29</v>
      </c>
      <c r="C37" s="14"/>
      <c r="D37" s="14"/>
      <c r="E37" s="8">
        <f t="shared" si="0"/>
        <v>0</v>
      </c>
      <c r="F37" s="14"/>
      <c r="G37" s="14"/>
      <c r="H37" s="8">
        <f t="shared" si="3"/>
        <v>0</v>
      </c>
      <c r="I37" s="11"/>
      <c r="J37" s="11"/>
      <c r="K37" s="8">
        <f t="shared" si="5"/>
        <v>0</v>
      </c>
      <c r="L37" s="11"/>
      <c r="M37" s="11"/>
      <c r="N37" s="8">
        <f t="shared" si="6"/>
        <v>0</v>
      </c>
      <c r="O37" s="11"/>
      <c r="P37" s="11"/>
      <c r="Q37" s="8">
        <f t="shared" si="4"/>
        <v>0</v>
      </c>
    </row>
    <row r="38" spans="1:17" s="30" customFormat="1" ht="15.75">
      <c r="A38" s="17">
        <v>2420</v>
      </c>
      <c r="B38" s="19" t="s">
        <v>30</v>
      </c>
      <c r="C38" s="14"/>
      <c r="D38" s="14"/>
      <c r="E38" s="8">
        <f t="shared" si="0"/>
        <v>0</v>
      </c>
      <c r="F38" s="14"/>
      <c r="G38" s="14"/>
      <c r="H38" s="8">
        <f t="shared" si="3"/>
        <v>0</v>
      </c>
      <c r="I38" s="11"/>
      <c r="J38" s="11"/>
      <c r="K38" s="8">
        <f t="shared" si="5"/>
        <v>0</v>
      </c>
      <c r="L38" s="11"/>
      <c r="M38" s="11"/>
      <c r="N38" s="8">
        <f t="shared" si="6"/>
        <v>0</v>
      </c>
      <c r="O38" s="11"/>
      <c r="P38" s="11"/>
      <c r="Q38" s="8">
        <f t="shared" si="4"/>
        <v>0</v>
      </c>
    </row>
    <row r="39" spans="1:17" s="30" customFormat="1" ht="15.75">
      <c r="A39" s="16">
        <v>2600</v>
      </c>
      <c r="B39" s="18" t="s">
        <v>31</v>
      </c>
      <c r="C39" s="14">
        <f>SUM(C40:C42)</f>
        <v>0</v>
      </c>
      <c r="D39" s="14">
        <f>SUM(D40:D42)</f>
        <v>0</v>
      </c>
      <c r="E39" s="8">
        <f t="shared" si="0"/>
        <v>0</v>
      </c>
      <c r="F39" s="14">
        <f>SUM(F40:F42)</f>
        <v>0</v>
      </c>
      <c r="G39" s="14">
        <f>SUM(G40:G42)</f>
        <v>0</v>
      </c>
      <c r="H39" s="8">
        <f t="shared" si="3"/>
        <v>0</v>
      </c>
      <c r="I39" s="11">
        <f>SUM(I40:I42)</f>
        <v>0</v>
      </c>
      <c r="J39" s="11">
        <f>SUM(J40:J42)</f>
        <v>0</v>
      </c>
      <c r="K39" s="8">
        <f t="shared" si="5"/>
        <v>0</v>
      </c>
      <c r="L39" s="11">
        <f>SUM(L40:L42)</f>
        <v>0</v>
      </c>
      <c r="M39" s="11">
        <f>SUM(M40:M42)</f>
        <v>0</v>
      </c>
      <c r="N39" s="8">
        <f t="shared" si="6"/>
        <v>0</v>
      </c>
      <c r="O39" s="11">
        <f>SUM(O40:O42)</f>
        <v>0</v>
      </c>
      <c r="P39" s="11">
        <f>SUM(P40:P42)</f>
        <v>0</v>
      </c>
      <c r="Q39" s="8">
        <f t="shared" si="4"/>
        <v>0</v>
      </c>
    </row>
    <row r="40" spans="1:17" ht="30">
      <c r="A40" s="17">
        <v>2610</v>
      </c>
      <c r="B40" s="20" t="s">
        <v>32</v>
      </c>
      <c r="C40" s="8"/>
      <c r="D40" s="8"/>
      <c r="E40" s="8">
        <f t="shared" si="0"/>
        <v>0</v>
      </c>
      <c r="F40" s="8"/>
      <c r="G40" s="8"/>
      <c r="H40" s="8">
        <f t="shared" si="3"/>
        <v>0</v>
      </c>
      <c r="I40" s="7">
        <f>ROUND(F40*1.081,3)</f>
        <v>0</v>
      </c>
      <c r="J40" s="7"/>
      <c r="K40" s="8">
        <f t="shared" si="5"/>
        <v>0</v>
      </c>
      <c r="L40" s="7">
        <f>ROUND(I40*1.055,3)</f>
        <v>0</v>
      </c>
      <c r="M40" s="7">
        <f>ROUND(J40*1.055,3)</f>
        <v>0</v>
      </c>
      <c r="N40" s="8">
        <f t="shared" si="6"/>
        <v>0</v>
      </c>
      <c r="O40" s="7">
        <f>ROUND(L40*1.052,3)</f>
        <v>0</v>
      </c>
      <c r="P40" s="7">
        <f>ROUND(M40*1.052,3)</f>
        <v>0</v>
      </c>
      <c r="Q40" s="8">
        <f t="shared" si="4"/>
        <v>0</v>
      </c>
    </row>
    <row r="41" spans="1:17" ht="30">
      <c r="A41" s="17">
        <v>2620</v>
      </c>
      <c r="B41" s="20" t="s">
        <v>33</v>
      </c>
      <c r="C41" s="8"/>
      <c r="D41" s="8"/>
      <c r="E41" s="8">
        <f t="shared" si="0"/>
        <v>0</v>
      </c>
      <c r="F41" s="8"/>
      <c r="G41" s="8"/>
      <c r="H41" s="8">
        <f t="shared" si="3"/>
        <v>0</v>
      </c>
      <c r="I41" s="7"/>
      <c r="J41" s="7"/>
      <c r="K41" s="8">
        <f t="shared" si="5"/>
        <v>0</v>
      </c>
      <c r="L41" s="7"/>
      <c r="M41" s="7"/>
      <c r="N41" s="8">
        <f t="shared" si="6"/>
        <v>0</v>
      </c>
      <c r="O41" s="7"/>
      <c r="P41" s="7"/>
      <c r="Q41" s="8">
        <f t="shared" si="4"/>
        <v>0</v>
      </c>
    </row>
    <row r="42" spans="1:17" ht="30">
      <c r="A42" s="17">
        <v>2630</v>
      </c>
      <c r="B42" s="20" t="s">
        <v>34</v>
      </c>
      <c r="C42" s="8"/>
      <c r="D42" s="8"/>
      <c r="E42" s="8">
        <f t="shared" si="0"/>
        <v>0</v>
      </c>
      <c r="F42" s="8"/>
      <c r="G42" s="8"/>
      <c r="H42" s="8">
        <f t="shared" si="3"/>
        <v>0</v>
      </c>
      <c r="I42" s="7"/>
      <c r="J42" s="7"/>
      <c r="K42" s="8">
        <f t="shared" si="5"/>
        <v>0</v>
      </c>
      <c r="L42" s="7"/>
      <c r="M42" s="7"/>
      <c r="N42" s="8">
        <f t="shared" si="6"/>
        <v>0</v>
      </c>
      <c r="O42" s="7"/>
      <c r="P42" s="7"/>
      <c r="Q42" s="8">
        <f t="shared" si="4"/>
        <v>0</v>
      </c>
    </row>
    <row r="43" spans="1:17" s="28" customFormat="1" ht="15.75">
      <c r="A43" s="16">
        <v>2700</v>
      </c>
      <c r="B43" s="18" t="s">
        <v>35</v>
      </c>
      <c r="C43" s="12">
        <f>SUM(C44:C46)</f>
        <v>0</v>
      </c>
      <c r="D43" s="12">
        <f>SUM(D44:D46)</f>
        <v>0</v>
      </c>
      <c r="E43" s="8">
        <f t="shared" si="0"/>
        <v>0</v>
      </c>
      <c r="F43" s="12">
        <f>SUM(F44:F46)</f>
        <v>0</v>
      </c>
      <c r="G43" s="12">
        <f>SUM(G44:G46)</f>
        <v>0</v>
      </c>
      <c r="H43" s="8">
        <f t="shared" si="3"/>
        <v>0</v>
      </c>
      <c r="I43" s="9">
        <f>SUM(I44:I46)</f>
        <v>0</v>
      </c>
      <c r="J43" s="9">
        <f>SUM(J44:J46)</f>
        <v>0</v>
      </c>
      <c r="K43" s="8">
        <f t="shared" si="5"/>
        <v>0</v>
      </c>
      <c r="L43" s="9">
        <f>SUM(L44:L46)</f>
        <v>0</v>
      </c>
      <c r="M43" s="9">
        <f>SUM(M44:M46)</f>
        <v>0</v>
      </c>
      <c r="N43" s="8">
        <f t="shared" si="6"/>
        <v>0</v>
      </c>
      <c r="O43" s="9">
        <f>SUM(O44:O46)</f>
        <v>0</v>
      </c>
      <c r="P43" s="9">
        <f>SUM(P44:P46)</f>
        <v>0</v>
      </c>
      <c r="Q43" s="8">
        <f t="shared" si="4"/>
        <v>0</v>
      </c>
    </row>
    <row r="44" spans="1:17" s="29" customFormat="1" ht="15.75">
      <c r="A44" s="17">
        <v>2710</v>
      </c>
      <c r="B44" s="19" t="s">
        <v>36</v>
      </c>
      <c r="C44" s="13"/>
      <c r="D44" s="13"/>
      <c r="E44" s="8">
        <f t="shared" si="0"/>
        <v>0</v>
      </c>
      <c r="F44" s="13"/>
      <c r="G44" s="13"/>
      <c r="H44" s="8">
        <f t="shared" si="3"/>
        <v>0</v>
      </c>
      <c r="I44" s="10"/>
      <c r="J44" s="10"/>
      <c r="K44" s="8">
        <f t="shared" si="5"/>
        <v>0</v>
      </c>
      <c r="L44" s="10"/>
      <c r="M44" s="10"/>
      <c r="N44" s="8">
        <f t="shared" si="6"/>
        <v>0</v>
      </c>
      <c r="O44" s="10"/>
      <c r="P44" s="10"/>
      <c r="Q44" s="8">
        <f t="shared" si="4"/>
        <v>0</v>
      </c>
    </row>
    <row r="45" spans="1:17" s="30" customFormat="1" ht="15.75">
      <c r="A45" s="17">
        <v>2720</v>
      </c>
      <c r="B45" s="19" t="s">
        <v>37</v>
      </c>
      <c r="C45" s="14"/>
      <c r="D45" s="14"/>
      <c r="E45" s="8">
        <f t="shared" si="0"/>
        <v>0</v>
      </c>
      <c r="F45" s="14"/>
      <c r="G45" s="14"/>
      <c r="H45" s="8">
        <f t="shared" si="3"/>
        <v>0</v>
      </c>
      <c r="I45" s="11"/>
      <c r="J45" s="11"/>
      <c r="K45" s="8">
        <f t="shared" si="5"/>
        <v>0</v>
      </c>
      <c r="L45" s="11"/>
      <c r="M45" s="11"/>
      <c r="N45" s="8">
        <f t="shared" si="6"/>
        <v>0</v>
      </c>
      <c r="O45" s="11"/>
      <c r="P45" s="11"/>
      <c r="Q45" s="8">
        <f t="shared" si="4"/>
        <v>0</v>
      </c>
    </row>
    <row r="46" spans="1:17" s="30" customFormat="1" ht="15.75">
      <c r="A46" s="17">
        <v>2730</v>
      </c>
      <c r="B46" s="19" t="s">
        <v>38</v>
      </c>
      <c r="C46" s="14"/>
      <c r="D46" s="14"/>
      <c r="E46" s="8">
        <f t="shared" si="0"/>
        <v>0</v>
      </c>
      <c r="F46" s="14"/>
      <c r="G46" s="14"/>
      <c r="H46" s="8">
        <f t="shared" si="3"/>
        <v>0</v>
      </c>
      <c r="I46" s="11"/>
      <c r="J46" s="11"/>
      <c r="K46" s="8">
        <f t="shared" si="5"/>
        <v>0</v>
      </c>
      <c r="L46" s="7">
        <f>ROUND(I46*1.055,3)</f>
        <v>0</v>
      </c>
      <c r="M46" s="7">
        <f>ROUND(J46*1.055,3)</f>
        <v>0</v>
      </c>
      <c r="N46" s="8">
        <f t="shared" si="6"/>
        <v>0</v>
      </c>
      <c r="O46" s="7">
        <f>ROUND(L46*1.052,3)</f>
        <v>0</v>
      </c>
      <c r="P46" s="7">
        <f>ROUND(M46*1.052,3)</f>
        <v>0</v>
      </c>
      <c r="Q46" s="8">
        <f t="shared" si="4"/>
        <v>0</v>
      </c>
    </row>
    <row r="47" spans="1:17" s="30" customFormat="1" ht="15.75">
      <c r="A47" s="16">
        <v>2800</v>
      </c>
      <c r="B47" s="18" t="s">
        <v>39</v>
      </c>
      <c r="C47" s="14"/>
      <c r="D47" s="14"/>
      <c r="E47" s="8">
        <f t="shared" si="0"/>
        <v>0</v>
      </c>
      <c r="F47" s="14"/>
      <c r="G47" s="14"/>
      <c r="H47" s="8">
        <f t="shared" si="3"/>
        <v>0</v>
      </c>
      <c r="I47" s="7">
        <f>ROUND(F47*1.12,3)</f>
        <v>0</v>
      </c>
      <c r="J47" s="11"/>
      <c r="K47" s="8">
        <f t="shared" si="5"/>
        <v>0</v>
      </c>
      <c r="L47" s="7">
        <f>ROUND(I47*1.055,3)</f>
        <v>0</v>
      </c>
      <c r="M47" s="7">
        <f>ROUND(J47*1.055,3)</f>
        <v>0</v>
      </c>
      <c r="N47" s="8">
        <f t="shared" si="6"/>
        <v>0</v>
      </c>
      <c r="O47" s="7">
        <f>ROUND(L47*1.052,3)</f>
        <v>0</v>
      </c>
      <c r="P47" s="7">
        <f>ROUND(M47*1.052,3)</f>
        <v>0</v>
      </c>
      <c r="Q47" s="8">
        <f t="shared" si="4"/>
        <v>0</v>
      </c>
    </row>
    <row r="48" spans="1:17" s="30" customFormat="1" ht="15.75">
      <c r="A48" s="16">
        <v>2900</v>
      </c>
      <c r="B48" s="18" t="s">
        <v>40</v>
      </c>
      <c r="C48" s="14"/>
      <c r="D48" s="14"/>
      <c r="E48" s="8">
        <f t="shared" si="0"/>
        <v>0</v>
      </c>
      <c r="F48" s="14"/>
      <c r="G48" s="14"/>
      <c r="H48" s="8">
        <f t="shared" si="3"/>
        <v>0</v>
      </c>
      <c r="I48" s="11"/>
      <c r="J48" s="11"/>
      <c r="K48" s="8">
        <f t="shared" si="5"/>
        <v>0</v>
      </c>
      <c r="L48" s="11"/>
      <c r="M48" s="11"/>
      <c r="N48" s="8">
        <f t="shared" si="6"/>
        <v>0</v>
      </c>
      <c r="O48" s="11"/>
      <c r="P48" s="11"/>
      <c r="Q48" s="8">
        <f t="shared" si="4"/>
        <v>0</v>
      </c>
    </row>
    <row r="49" spans="1:17" ht="15.75">
      <c r="A49" s="16">
        <v>3000</v>
      </c>
      <c r="B49" s="18" t="s">
        <v>41</v>
      </c>
      <c r="C49" s="8">
        <f>C50+C64</f>
        <v>0</v>
      </c>
      <c r="D49" s="8">
        <f>D50+D64</f>
        <v>0</v>
      </c>
      <c r="E49" s="8">
        <f t="shared" si="0"/>
        <v>0</v>
      </c>
      <c r="F49" s="8">
        <f>F50+F64</f>
        <v>0</v>
      </c>
      <c r="G49" s="8">
        <f>G50+G64</f>
        <v>0</v>
      </c>
      <c r="H49" s="8">
        <f t="shared" si="3"/>
        <v>0</v>
      </c>
      <c r="I49" s="7">
        <f>I50+I64</f>
        <v>0</v>
      </c>
      <c r="J49" s="7">
        <f>J50+J64</f>
        <v>0</v>
      </c>
      <c r="K49" s="8">
        <f t="shared" si="5"/>
        <v>0</v>
      </c>
      <c r="L49" s="7">
        <f>L50+L64</f>
        <v>0</v>
      </c>
      <c r="M49" s="7">
        <f>M50+M64</f>
        <v>0</v>
      </c>
      <c r="N49" s="8">
        <f t="shared" si="6"/>
        <v>0</v>
      </c>
      <c r="O49" s="7">
        <f>O50+O64</f>
        <v>0</v>
      </c>
      <c r="P49" s="7">
        <f>P50+P64</f>
        <v>0</v>
      </c>
      <c r="Q49" s="8">
        <f t="shared" si="4"/>
        <v>0</v>
      </c>
    </row>
    <row r="50" spans="1:17" s="30" customFormat="1" ht="15.75">
      <c r="A50" s="16">
        <v>3100</v>
      </c>
      <c r="B50" s="18" t="s">
        <v>42</v>
      </c>
      <c r="C50" s="14">
        <f>SUM(C51:C63)</f>
        <v>0</v>
      </c>
      <c r="D50" s="14">
        <f>SUM(D51:D63)</f>
        <v>0</v>
      </c>
      <c r="E50" s="8">
        <f t="shared" si="0"/>
        <v>0</v>
      </c>
      <c r="F50" s="14">
        <f>SUM(F51:F63)</f>
        <v>0</v>
      </c>
      <c r="G50" s="14">
        <f>SUM(G51:G63)</f>
        <v>0</v>
      </c>
      <c r="H50" s="8">
        <f t="shared" si="3"/>
        <v>0</v>
      </c>
      <c r="I50" s="11">
        <f>SUM(I51:I63)</f>
        <v>0</v>
      </c>
      <c r="J50" s="11">
        <f>SUM(J51:J63)</f>
        <v>0</v>
      </c>
      <c r="K50" s="8">
        <f t="shared" si="5"/>
        <v>0</v>
      </c>
      <c r="L50" s="11">
        <f>SUM(L51:L63)</f>
        <v>0</v>
      </c>
      <c r="M50" s="11">
        <f>SUM(M51:M63)</f>
        <v>0</v>
      </c>
      <c r="N50" s="8">
        <f t="shared" si="6"/>
        <v>0</v>
      </c>
      <c r="O50" s="11">
        <f>SUM(O51:O63)</f>
        <v>0</v>
      </c>
      <c r="P50" s="11">
        <f>SUM(P51:P63)</f>
        <v>0</v>
      </c>
      <c r="Q50" s="8">
        <f t="shared" si="4"/>
        <v>0</v>
      </c>
    </row>
    <row r="51" spans="1:17" ht="30" hidden="1">
      <c r="A51" s="17">
        <v>3110</v>
      </c>
      <c r="B51" s="20" t="s">
        <v>43</v>
      </c>
      <c r="C51" s="8"/>
      <c r="D51" s="8"/>
      <c r="E51" s="8">
        <f t="shared" si="0"/>
        <v>0</v>
      </c>
      <c r="F51" s="8"/>
      <c r="G51" s="8"/>
      <c r="H51" s="8">
        <f t="shared" si="3"/>
        <v>0</v>
      </c>
      <c r="I51" s="7"/>
      <c r="J51" s="7"/>
      <c r="K51" s="8">
        <f t="shared" si="5"/>
        <v>0</v>
      </c>
      <c r="L51" s="7">
        <f>ROUND(I51*1.055,3)</f>
        <v>0</v>
      </c>
      <c r="M51" s="7">
        <f>ROUND(J51*1.055,3)</f>
        <v>0</v>
      </c>
      <c r="N51" s="8">
        <f t="shared" si="6"/>
        <v>0</v>
      </c>
      <c r="O51" s="7">
        <f>ROUND(L51*1.052,3)</f>
        <v>0</v>
      </c>
      <c r="P51" s="7">
        <f>ROUND(M51*1.052,3)</f>
        <v>0</v>
      </c>
      <c r="Q51" s="8">
        <f t="shared" si="4"/>
        <v>0</v>
      </c>
    </row>
    <row r="52" spans="1:17" ht="15.75" hidden="1">
      <c r="A52" s="17">
        <v>3120</v>
      </c>
      <c r="B52" s="20" t="s">
        <v>44</v>
      </c>
      <c r="C52" s="8"/>
      <c r="D52" s="8"/>
      <c r="E52" s="8">
        <f t="shared" si="0"/>
        <v>0</v>
      </c>
      <c r="F52" s="8"/>
      <c r="G52" s="8"/>
      <c r="H52" s="8">
        <f t="shared" si="3"/>
        <v>0</v>
      </c>
      <c r="I52" s="7"/>
      <c r="J52" s="7"/>
      <c r="K52" s="8">
        <f t="shared" si="5"/>
        <v>0</v>
      </c>
      <c r="L52" s="7"/>
      <c r="M52" s="7"/>
      <c r="N52" s="8">
        <f t="shared" si="6"/>
        <v>0</v>
      </c>
      <c r="O52" s="7"/>
      <c r="P52" s="7"/>
      <c r="Q52" s="8">
        <f t="shared" si="4"/>
        <v>0</v>
      </c>
    </row>
    <row r="53" spans="1:17" ht="15.75" hidden="1">
      <c r="A53" s="17">
        <v>3121</v>
      </c>
      <c r="B53" s="20" t="s">
        <v>45</v>
      </c>
      <c r="C53" s="8"/>
      <c r="D53" s="8"/>
      <c r="E53" s="8">
        <f t="shared" si="0"/>
        <v>0</v>
      </c>
      <c r="F53" s="8"/>
      <c r="G53" s="8"/>
      <c r="H53" s="8">
        <f t="shared" si="3"/>
        <v>0</v>
      </c>
      <c r="I53" s="7"/>
      <c r="J53" s="7"/>
      <c r="K53" s="8">
        <f t="shared" si="5"/>
        <v>0</v>
      </c>
      <c r="L53" s="7"/>
      <c r="M53" s="7"/>
      <c r="N53" s="8">
        <f t="shared" si="6"/>
        <v>0</v>
      </c>
      <c r="O53" s="7"/>
      <c r="P53" s="7"/>
      <c r="Q53" s="8">
        <f t="shared" si="4"/>
        <v>0</v>
      </c>
    </row>
    <row r="54" spans="1:17" ht="15.75" hidden="1">
      <c r="A54" s="17">
        <v>3122</v>
      </c>
      <c r="B54" s="20" t="s">
        <v>46</v>
      </c>
      <c r="C54" s="8"/>
      <c r="D54" s="8"/>
      <c r="E54" s="8">
        <f t="shared" si="0"/>
        <v>0</v>
      </c>
      <c r="F54" s="8"/>
      <c r="G54" s="8"/>
      <c r="H54" s="8">
        <f t="shared" si="3"/>
        <v>0</v>
      </c>
      <c r="I54" s="7"/>
      <c r="J54" s="7"/>
      <c r="K54" s="8">
        <f t="shared" si="5"/>
        <v>0</v>
      </c>
      <c r="L54" s="7"/>
      <c r="M54" s="7"/>
      <c r="N54" s="8">
        <f t="shared" si="6"/>
        <v>0</v>
      </c>
      <c r="O54" s="7"/>
      <c r="P54" s="7"/>
      <c r="Q54" s="8">
        <f t="shared" si="4"/>
        <v>0</v>
      </c>
    </row>
    <row r="55" spans="1:17" ht="15.75" hidden="1">
      <c r="A55" s="17">
        <v>3130</v>
      </c>
      <c r="B55" s="20" t="s">
        <v>47</v>
      </c>
      <c r="C55" s="8"/>
      <c r="D55" s="8"/>
      <c r="E55" s="8">
        <f t="shared" si="0"/>
        <v>0</v>
      </c>
      <c r="F55" s="8"/>
      <c r="G55" s="8"/>
      <c r="H55" s="8">
        <f t="shared" si="3"/>
        <v>0</v>
      </c>
      <c r="I55" s="7"/>
      <c r="J55" s="7"/>
      <c r="K55" s="8">
        <f t="shared" si="5"/>
        <v>0</v>
      </c>
      <c r="L55" s="7"/>
      <c r="M55" s="7"/>
      <c r="N55" s="8">
        <f t="shared" si="6"/>
        <v>0</v>
      </c>
      <c r="O55" s="7"/>
      <c r="P55" s="7"/>
      <c r="Q55" s="8">
        <f t="shared" si="4"/>
        <v>0</v>
      </c>
    </row>
    <row r="56" spans="1:17" ht="15.75" hidden="1">
      <c r="A56" s="17">
        <v>3131</v>
      </c>
      <c r="B56" s="20" t="s">
        <v>48</v>
      </c>
      <c r="C56" s="8"/>
      <c r="D56" s="8"/>
      <c r="E56" s="8">
        <f t="shared" si="0"/>
        <v>0</v>
      </c>
      <c r="F56" s="8"/>
      <c r="G56" s="8"/>
      <c r="H56" s="8">
        <f t="shared" si="3"/>
        <v>0</v>
      </c>
      <c r="I56" s="7"/>
      <c r="J56" s="7"/>
      <c r="K56" s="8">
        <f t="shared" si="5"/>
        <v>0</v>
      </c>
      <c r="L56" s="7"/>
      <c r="M56" s="7"/>
      <c r="N56" s="8">
        <f t="shared" si="6"/>
        <v>0</v>
      </c>
      <c r="O56" s="7"/>
      <c r="P56" s="7"/>
      <c r="Q56" s="8">
        <f t="shared" si="4"/>
        <v>0</v>
      </c>
    </row>
    <row r="57" spans="1:17" s="29" customFormat="1" ht="15.75" hidden="1">
      <c r="A57" s="17">
        <v>3132</v>
      </c>
      <c r="B57" s="20" t="s">
        <v>49</v>
      </c>
      <c r="C57" s="13"/>
      <c r="D57" s="13"/>
      <c r="E57" s="8">
        <f t="shared" si="0"/>
        <v>0</v>
      </c>
      <c r="F57" s="13"/>
      <c r="G57" s="13"/>
      <c r="H57" s="8">
        <f t="shared" si="3"/>
        <v>0</v>
      </c>
      <c r="I57" s="10"/>
      <c r="J57" s="10"/>
      <c r="K57" s="8">
        <f t="shared" si="5"/>
        <v>0</v>
      </c>
      <c r="L57" s="7">
        <f>ROUND(I57*1.055,3)</f>
        <v>0</v>
      </c>
      <c r="M57" s="7">
        <f>ROUND(J57*1.055,3)</f>
        <v>0</v>
      </c>
      <c r="N57" s="8">
        <f t="shared" si="6"/>
        <v>0</v>
      </c>
      <c r="O57" s="7">
        <f>ROUND(L57*1.052,3)</f>
        <v>0</v>
      </c>
      <c r="P57" s="7">
        <f>ROUND(M57*1.052,3)</f>
        <v>0</v>
      </c>
      <c r="Q57" s="8">
        <f t="shared" si="4"/>
        <v>0</v>
      </c>
    </row>
    <row r="58" spans="1:17" s="29" customFormat="1" ht="15.75" hidden="1">
      <c r="A58" s="17">
        <v>3140</v>
      </c>
      <c r="B58" s="20" t="s">
        <v>50</v>
      </c>
      <c r="C58" s="13"/>
      <c r="D58" s="13"/>
      <c r="E58" s="8">
        <f t="shared" si="0"/>
        <v>0</v>
      </c>
      <c r="F58" s="13"/>
      <c r="G58" s="13"/>
      <c r="H58" s="8">
        <f t="shared" si="3"/>
        <v>0</v>
      </c>
      <c r="I58" s="10"/>
      <c r="J58" s="10"/>
      <c r="K58" s="8">
        <f t="shared" si="5"/>
        <v>0</v>
      </c>
      <c r="L58" s="10"/>
      <c r="M58" s="10"/>
      <c r="N58" s="8">
        <f t="shared" si="6"/>
        <v>0</v>
      </c>
      <c r="O58" s="10"/>
      <c r="P58" s="10"/>
      <c r="Q58" s="8">
        <f t="shared" si="4"/>
        <v>0</v>
      </c>
    </row>
    <row r="59" spans="1:17" s="29" customFormat="1" ht="15.75" hidden="1">
      <c r="A59" s="17">
        <v>3141</v>
      </c>
      <c r="B59" s="20" t="s">
        <v>51</v>
      </c>
      <c r="C59" s="13"/>
      <c r="D59" s="13"/>
      <c r="E59" s="8">
        <f t="shared" si="0"/>
        <v>0</v>
      </c>
      <c r="F59" s="13"/>
      <c r="G59" s="13"/>
      <c r="H59" s="8">
        <f t="shared" si="3"/>
        <v>0</v>
      </c>
      <c r="I59" s="10"/>
      <c r="J59" s="10"/>
      <c r="K59" s="8">
        <f t="shared" si="5"/>
        <v>0</v>
      </c>
      <c r="L59" s="10"/>
      <c r="M59" s="10"/>
      <c r="N59" s="8">
        <f t="shared" si="6"/>
        <v>0</v>
      </c>
      <c r="O59" s="10"/>
      <c r="P59" s="10"/>
      <c r="Q59" s="8">
        <f t="shared" si="4"/>
        <v>0</v>
      </c>
    </row>
    <row r="60" spans="1:17" s="29" customFormat="1" ht="15.75" hidden="1">
      <c r="A60" s="17">
        <v>3142</v>
      </c>
      <c r="B60" s="20" t="s">
        <v>52</v>
      </c>
      <c r="C60" s="13"/>
      <c r="D60" s="13"/>
      <c r="E60" s="8">
        <f t="shared" si="0"/>
        <v>0</v>
      </c>
      <c r="F60" s="13"/>
      <c r="G60" s="13"/>
      <c r="H60" s="8">
        <f t="shared" si="3"/>
        <v>0</v>
      </c>
      <c r="I60" s="10"/>
      <c r="J60" s="10"/>
      <c r="K60" s="8">
        <f t="shared" si="5"/>
        <v>0</v>
      </c>
      <c r="L60" s="10"/>
      <c r="M60" s="10"/>
      <c r="N60" s="8">
        <f t="shared" si="6"/>
        <v>0</v>
      </c>
      <c r="O60" s="10"/>
      <c r="P60" s="10"/>
      <c r="Q60" s="8">
        <f t="shared" si="4"/>
        <v>0</v>
      </c>
    </row>
    <row r="61" spans="1:17" ht="15.75" hidden="1">
      <c r="A61" s="17">
        <v>3143</v>
      </c>
      <c r="B61" s="20" t="s">
        <v>53</v>
      </c>
      <c r="C61" s="8"/>
      <c r="D61" s="8"/>
      <c r="E61" s="8">
        <f t="shared" si="0"/>
        <v>0</v>
      </c>
      <c r="F61" s="8"/>
      <c r="G61" s="8"/>
      <c r="H61" s="8">
        <f t="shared" si="3"/>
        <v>0</v>
      </c>
      <c r="I61" s="7"/>
      <c r="J61" s="7"/>
      <c r="K61" s="8">
        <f t="shared" si="5"/>
        <v>0</v>
      </c>
      <c r="L61" s="7"/>
      <c r="M61" s="7"/>
      <c r="N61" s="8">
        <f t="shared" si="6"/>
        <v>0</v>
      </c>
      <c r="O61" s="7"/>
      <c r="P61" s="7"/>
      <c r="Q61" s="8">
        <f t="shared" si="4"/>
        <v>0</v>
      </c>
    </row>
    <row r="62" spans="1:17" s="28" customFormat="1" ht="15.75" hidden="1">
      <c r="A62" s="17">
        <v>3150</v>
      </c>
      <c r="B62" s="20" t="s">
        <v>54</v>
      </c>
      <c r="C62" s="12"/>
      <c r="D62" s="12"/>
      <c r="E62" s="8">
        <f t="shared" si="0"/>
        <v>0</v>
      </c>
      <c r="F62" s="12"/>
      <c r="G62" s="12"/>
      <c r="H62" s="8">
        <f t="shared" si="3"/>
        <v>0</v>
      </c>
      <c r="I62" s="9"/>
      <c r="J62" s="9"/>
      <c r="K62" s="8">
        <f t="shared" si="5"/>
        <v>0</v>
      </c>
      <c r="L62" s="9"/>
      <c r="M62" s="9"/>
      <c r="N62" s="8">
        <f t="shared" si="6"/>
        <v>0</v>
      </c>
      <c r="O62" s="9"/>
      <c r="P62" s="9"/>
      <c r="Q62" s="8">
        <f t="shared" si="4"/>
        <v>0</v>
      </c>
    </row>
    <row r="63" spans="1:17" ht="15.75" hidden="1">
      <c r="A63" s="17">
        <v>3160</v>
      </c>
      <c r="B63" s="20" t="s">
        <v>55</v>
      </c>
      <c r="C63" s="8"/>
      <c r="D63" s="8"/>
      <c r="E63" s="8">
        <f t="shared" si="0"/>
        <v>0</v>
      </c>
      <c r="F63" s="8"/>
      <c r="G63" s="8"/>
      <c r="H63" s="8">
        <f t="shared" si="3"/>
        <v>0</v>
      </c>
      <c r="I63" s="7"/>
      <c r="J63" s="7"/>
      <c r="K63" s="8">
        <f t="shared" si="5"/>
        <v>0</v>
      </c>
      <c r="L63" s="7"/>
      <c r="M63" s="7"/>
      <c r="N63" s="8">
        <f t="shared" si="6"/>
        <v>0</v>
      </c>
      <c r="O63" s="7"/>
      <c r="P63" s="7"/>
      <c r="Q63" s="8">
        <f t="shared" si="4"/>
        <v>0</v>
      </c>
    </row>
    <row r="64" spans="1:17" ht="15.75" hidden="1">
      <c r="A64" s="16">
        <v>3200</v>
      </c>
      <c r="B64" s="21" t="s">
        <v>56</v>
      </c>
      <c r="C64" s="8">
        <f>SUM(C65:C68)</f>
        <v>0</v>
      </c>
      <c r="D64" s="8">
        <f>SUM(D65:D68)</f>
        <v>0</v>
      </c>
      <c r="E64" s="8">
        <f t="shared" si="0"/>
        <v>0</v>
      </c>
      <c r="F64" s="8">
        <f>SUM(F65:F68)</f>
        <v>0</v>
      </c>
      <c r="G64" s="8">
        <f>SUM(G65:G68)</f>
        <v>0</v>
      </c>
      <c r="H64" s="8">
        <f t="shared" si="3"/>
        <v>0</v>
      </c>
      <c r="I64" s="7">
        <f>SUM(I65:I68)</f>
        <v>0</v>
      </c>
      <c r="J64" s="7">
        <f>SUM(J65:J68)</f>
        <v>0</v>
      </c>
      <c r="K64" s="8">
        <f t="shared" si="5"/>
        <v>0</v>
      </c>
      <c r="L64" s="7">
        <f>SUM(L65:L68)</f>
        <v>0</v>
      </c>
      <c r="M64" s="7">
        <f>SUM(M65:M68)</f>
        <v>0</v>
      </c>
      <c r="N64" s="8">
        <f t="shared" si="6"/>
        <v>0</v>
      </c>
      <c r="O64" s="7">
        <f>SUM(O65:O68)</f>
        <v>0</v>
      </c>
      <c r="P64" s="7">
        <f>SUM(P65:P68)</f>
        <v>0</v>
      </c>
      <c r="Q64" s="8">
        <f t="shared" si="4"/>
        <v>0</v>
      </c>
    </row>
    <row r="65" spans="1:17" ht="30" hidden="1">
      <c r="A65" s="17">
        <v>3210</v>
      </c>
      <c r="B65" s="20" t="s">
        <v>57</v>
      </c>
      <c r="C65" s="8"/>
      <c r="D65" s="8"/>
      <c r="E65" s="8">
        <f t="shared" si="0"/>
        <v>0</v>
      </c>
      <c r="F65" s="8"/>
      <c r="G65" s="8"/>
      <c r="H65" s="8">
        <f t="shared" si="3"/>
        <v>0</v>
      </c>
      <c r="I65" s="7"/>
      <c r="J65" s="7"/>
      <c r="K65" s="8">
        <f t="shared" si="5"/>
        <v>0</v>
      </c>
      <c r="L65" s="7"/>
      <c r="M65" s="7"/>
      <c r="N65" s="8">
        <f t="shared" si="6"/>
        <v>0</v>
      </c>
      <c r="O65" s="7"/>
      <c r="P65" s="7"/>
      <c r="Q65" s="8">
        <f t="shared" si="4"/>
        <v>0</v>
      </c>
    </row>
    <row r="66" spans="1:17" ht="30" hidden="1">
      <c r="A66" s="17">
        <v>3220</v>
      </c>
      <c r="B66" s="20" t="s">
        <v>58</v>
      </c>
      <c r="C66" s="8"/>
      <c r="D66" s="8"/>
      <c r="E66" s="8">
        <f t="shared" si="0"/>
        <v>0</v>
      </c>
      <c r="F66" s="8"/>
      <c r="G66" s="8"/>
      <c r="H66" s="8">
        <f t="shared" si="3"/>
        <v>0</v>
      </c>
      <c r="I66" s="7"/>
      <c r="J66" s="7"/>
      <c r="K66" s="8">
        <f t="shared" si="5"/>
        <v>0</v>
      </c>
      <c r="L66" s="7"/>
      <c r="M66" s="7"/>
      <c r="N66" s="8">
        <f t="shared" si="6"/>
        <v>0</v>
      </c>
      <c r="O66" s="7"/>
      <c r="P66" s="7"/>
      <c r="Q66" s="8">
        <f t="shared" si="4"/>
        <v>0</v>
      </c>
    </row>
    <row r="67" spans="1:17" ht="30" hidden="1">
      <c r="A67" s="17">
        <v>3230</v>
      </c>
      <c r="B67" s="20" t="s">
        <v>59</v>
      </c>
      <c r="C67" s="8"/>
      <c r="D67" s="8"/>
      <c r="E67" s="8">
        <f t="shared" si="0"/>
        <v>0</v>
      </c>
      <c r="F67" s="8"/>
      <c r="G67" s="8"/>
      <c r="H67" s="8">
        <f t="shared" si="3"/>
        <v>0</v>
      </c>
      <c r="I67" s="7"/>
      <c r="J67" s="7"/>
      <c r="K67" s="8">
        <f t="shared" si="5"/>
        <v>0</v>
      </c>
      <c r="L67" s="7"/>
      <c r="M67" s="7"/>
      <c r="N67" s="8">
        <f t="shared" si="6"/>
        <v>0</v>
      </c>
      <c r="O67" s="7"/>
      <c r="P67" s="7"/>
      <c r="Q67" s="8">
        <f t="shared" si="4"/>
        <v>0</v>
      </c>
    </row>
    <row r="68" spans="1:17" ht="15.75" hidden="1">
      <c r="A68" s="17">
        <v>3240</v>
      </c>
      <c r="B68" s="20" t="s">
        <v>60</v>
      </c>
      <c r="C68" s="8"/>
      <c r="D68" s="8"/>
      <c r="E68" s="8">
        <f t="shared" si="0"/>
        <v>0</v>
      </c>
      <c r="F68" s="8"/>
      <c r="G68" s="8"/>
      <c r="H68" s="8">
        <f t="shared" si="3"/>
        <v>0</v>
      </c>
      <c r="I68" s="7"/>
      <c r="J68" s="7"/>
      <c r="K68" s="8">
        <f t="shared" si="5"/>
        <v>0</v>
      </c>
      <c r="L68" s="7"/>
      <c r="M68" s="7"/>
      <c r="N68" s="8">
        <f t="shared" si="6"/>
        <v>0</v>
      </c>
      <c r="O68" s="7"/>
      <c r="P68" s="7"/>
      <c r="Q68" s="8">
        <f t="shared" si="4"/>
        <v>0</v>
      </c>
    </row>
    <row r="69" spans="1:17" ht="15.75" hidden="1">
      <c r="A69" s="31"/>
      <c r="B69" s="18"/>
      <c r="C69" s="8"/>
      <c r="D69" s="8"/>
      <c r="E69" s="8">
        <f t="shared" si="0"/>
        <v>0</v>
      </c>
      <c r="F69" s="8"/>
      <c r="G69" s="8"/>
      <c r="H69" s="8">
        <f t="shared" si="3"/>
        <v>0</v>
      </c>
      <c r="I69" s="7"/>
      <c r="J69" s="7"/>
      <c r="K69" s="8">
        <f t="shared" si="5"/>
        <v>0</v>
      </c>
      <c r="L69" s="7"/>
      <c r="M69" s="7"/>
      <c r="N69" s="8">
        <f t="shared" si="6"/>
        <v>0</v>
      </c>
      <c r="O69" s="7"/>
      <c r="P69" s="7"/>
      <c r="Q69" s="8">
        <f t="shared" si="4"/>
        <v>0</v>
      </c>
    </row>
    <row r="70" spans="9:17" ht="15.75">
      <c r="I70" s="2"/>
      <c r="J70" s="2"/>
      <c r="K70" s="2"/>
      <c r="L70" s="2"/>
      <c r="M70" s="2"/>
      <c r="N70" s="2"/>
      <c r="O70" s="2"/>
      <c r="P70" s="2"/>
      <c r="Q70" s="2"/>
    </row>
    <row r="71" spans="9:17" ht="15.75">
      <c r="I71" s="2"/>
      <c r="J71" s="2"/>
      <c r="K71" s="2"/>
      <c r="L71" s="2"/>
      <c r="M71" s="2"/>
      <c r="N71" s="2"/>
      <c r="O71" s="2"/>
      <c r="P71" s="2"/>
      <c r="Q71" s="2"/>
    </row>
    <row r="72" spans="2:17" ht="15.75">
      <c r="B72" s="22" t="s">
        <v>61</v>
      </c>
      <c r="I72" s="2"/>
      <c r="J72" s="2"/>
      <c r="K72" s="2"/>
      <c r="L72" s="2"/>
      <c r="M72" s="2"/>
      <c r="N72" s="2"/>
      <c r="O72" s="2"/>
      <c r="P72" s="2"/>
      <c r="Q72" s="2"/>
    </row>
    <row r="73" spans="9:17" ht="15.75">
      <c r="I73" s="2"/>
      <c r="J73" s="2"/>
      <c r="K73" s="2"/>
      <c r="L73" s="2"/>
      <c r="M73" s="2"/>
      <c r="N73" s="2"/>
      <c r="O73" s="2"/>
      <c r="P73" s="2"/>
      <c r="Q73" s="2"/>
    </row>
    <row r="74" spans="9:17" ht="15.75">
      <c r="I74" s="2"/>
      <c r="J74" s="2"/>
      <c r="K74" s="95"/>
      <c r="L74" s="95"/>
      <c r="M74" s="95"/>
      <c r="N74" s="2"/>
      <c r="O74" s="2"/>
      <c r="P74" s="2"/>
      <c r="Q74" s="2"/>
    </row>
    <row r="75" spans="1:13" s="2" customFormat="1" ht="15.75">
      <c r="A75" s="1"/>
      <c r="B75" s="2" t="s">
        <v>115</v>
      </c>
      <c r="J75" s="3"/>
      <c r="K75" s="3" t="s">
        <v>116</v>
      </c>
      <c r="L75" s="3"/>
      <c r="M75" s="95"/>
    </row>
    <row r="76" spans="1:11" s="2" customFormat="1" ht="15.75">
      <c r="A76" s="1"/>
      <c r="K76" s="103" t="s">
        <v>62</v>
      </c>
    </row>
    <row r="80" spans="1:2" ht="15.75">
      <c r="A80" s="32"/>
      <c r="B80" s="23"/>
    </row>
    <row r="81" spans="1:2" ht="15.75">
      <c r="A81" s="32"/>
      <c r="B81" s="23"/>
    </row>
    <row r="82" spans="1:2" ht="15.75">
      <c r="A82" s="33"/>
      <c r="B82" s="24"/>
    </row>
    <row r="83" spans="1:2" ht="15.75">
      <c r="A83" s="33"/>
      <c r="B83" s="24"/>
    </row>
    <row r="84" spans="1:2" ht="15.75">
      <c r="A84" s="33"/>
      <c r="B84" s="24"/>
    </row>
    <row r="85" spans="1:2" ht="15.75">
      <c r="A85" s="33"/>
      <c r="B85" s="24"/>
    </row>
    <row r="86" spans="1:2" ht="15.75">
      <c r="A86" s="32"/>
      <c r="B86" s="23"/>
    </row>
    <row r="87" spans="1:2" ht="15.75">
      <c r="A87" s="33"/>
      <c r="B87" s="24"/>
    </row>
    <row r="88" spans="1:2" ht="15.75">
      <c r="A88" s="33"/>
      <c r="B88" s="24"/>
    </row>
    <row r="89" spans="1:2" ht="15.75">
      <c r="A89" s="33"/>
      <c r="B89" s="24"/>
    </row>
    <row r="90" spans="1:2" ht="15.75">
      <c r="A90" s="33"/>
      <c r="B90" s="24"/>
    </row>
    <row r="91" spans="1:2" ht="15.75">
      <c r="A91" s="33"/>
      <c r="B91" s="24"/>
    </row>
    <row r="92" spans="1:2" ht="15.75">
      <c r="A92" s="33"/>
      <c r="B92" s="24"/>
    </row>
    <row r="93" spans="1:2" ht="15.75">
      <c r="A93" s="33"/>
      <c r="B93" s="24"/>
    </row>
    <row r="94" spans="1:2" ht="15.75">
      <c r="A94" s="33"/>
      <c r="B94" s="24"/>
    </row>
    <row r="95" spans="1:2" ht="15.75">
      <c r="A95" s="33"/>
      <c r="B95" s="24"/>
    </row>
    <row r="96" spans="1:2" ht="15.75">
      <c r="A96" s="33"/>
      <c r="B96" s="24"/>
    </row>
    <row r="97" spans="1:2" ht="15.75">
      <c r="A97" s="33"/>
      <c r="B97" s="24"/>
    </row>
    <row r="98" spans="1:2" ht="15.75">
      <c r="A98" s="33"/>
      <c r="B98" s="24"/>
    </row>
    <row r="99" spans="1:2" ht="15.75">
      <c r="A99" s="33"/>
      <c r="B99" s="24"/>
    </row>
    <row r="100" spans="1:2" ht="15.75">
      <c r="A100" s="33"/>
      <c r="B100" s="24"/>
    </row>
    <row r="101" spans="1:2" ht="15.75">
      <c r="A101" s="33"/>
      <c r="B101" s="24"/>
    </row>
    <row r="102" spans="1:2" ht="15.75">
      <c r="A102" s="32"/>
      <c r="B102" s="23"/>
    </row>
    <row r="103" spans="1:2" ht="15.75">
      <c r="A103" s="33"/>
      <c r="B103" s="24"/>
    </row>
    <row r="104" spans="1:2" ht="15.75">
      <c r="A104" s="33"/>
      <c r="B104" s="24"/>
    </row>
    <row r="105" spans="1:2" ht="15.75">
      <c r="A105" s="32"/>
      <c r="B105" s="23"/>
    </row>
    <row r="106" spans="1:2" ht="15.75">
      <c r="A106" s="33"/>
      <c r="B106" s="24"/>
    </row>
    <row r="107" spans="1:2" ht="15.75">
      <c r="A107" s="33"/>
      <c r="B107" s="24"/>
    </row>
    <row r="108" spans="1:2" ht="15.75">
      <c r="A108" s="33"/>
      <c r="B108" s="24"/>
    </row>
    <row r="109" spans="1:2" ht="15.75">
      <c r="A109" s="32"/>
      <c r="B109" s="23"/>
    </row>
    <row r="110" spans="1:2" ht="15.75">
      <c r="A110" s="33"/>
      <c r="B110" s="24"/>
    </row>
    <row r="111" spans="1:2" ht="15.75">
      <c r="A111" s="33"/>
      <c r="B111" s="24"/>
    </row>
    <row r="112" spans="1:2" ht="15.75">
      <c r="A112" s="33"/>
      <c r="B112" s="24"/>
    </row>
    <row r="113" spans="1:2" ht="15.75">
      <c r="A113" s="32"/>
      <c r="B113" s="23"/>
    </row>
    <row r="114" spans="1:2" ht="15.75">
      <c r="A114" s="32"/>
      <c r="B114" s="23"/>
    </row>
    <row r="115" spans="1:2" ht="15.75">
      <c r="A115" s="32"/>
      <c r="B115" s="23"/>
    </row>
    <row r="116" spans="1:2" ht="15.75">
      <c r="A116" s="32"/>
      <c r="B116" s="23"/>
    </row>
    <row r="117" spans="1:2" ht="15.75">
      <c r="A117" s="33"/>
      <c r="B117" s="24"/>
    </row>
    <row r="118" spans="1:2" ht="15.75">
      <c r="A118" s="33"/>
      <c r="B118" s="24"/>
    </row>
    <row r="119" spans="1:2" ht="15.75">
      <c r="A119" s="33"/>
      <c r="B119" s="24"/>
    </row>
    <row r="120" spans="1:2" ht="15.75">
      <c r="A120" s="33"/>
      <c r="B120" s="24"/>
    </row>
    <row r="121" spans="1:2" ht="15.75">
      <c r="A121" s="33"/>
      <c r="B121" s="24"/>
    </row>
    <row r="122" spans="1:2" ht="15.75">
      <c r="A122" s="33"/>
      <c r="B122" s="24"/>
    </row>
    <row r="123" spans="1:2" ht="15.75">
      <c r="A123" s="33"/>
      <c r="B123" s="24"/>
    </row>
    <row r="124" spans="1:2" ht="15.75">
      <c r="A124" s="33"/>
      <c r="B124" s="24"/>
    </row>
    <row r="125" spans="1:2" ht="15.75">
      <c r="A125" s="33"/>
      <c r="B125" s="24"/>
    </row>
    <row r="126" spans="1:2" ht="15.75">
      <c r="A126" s="33"/>
      <c r="B126" s="24"/>
    </row>
    <row r="127" spans="1:2" ht="15.75">
      <c r="A127" s="33"/>
      <c r="B127" s="24"/>
    </row>
    <row r="128" spans="1:2" ht="15.75">
      <c r="A128" s="33"/>
      <c r="B128" s="24"/>
    </row>
    <row r="129" spans="1:2" ht="15.75">
      <c r="A129" s="33"/>
      <c r="B129" s="24"/>
    </row>
    <row r="130" spans="1:2" ht="15.75">
      <c r="A130" s="32"/>
      <c r="B130" s="23"/>
    </row>
    <row r="131" spans="1:2" ht="15.75">
      <c r="A131" s="33"/>
      <c r="B131" s="24"/>
    </row>
    <row r="132" spans="1:2" ht="15.75">
      <c r="A132" s="33"/>
      <c r="B132" s="24"/>
    </row>
    <row r="133" spans="1:2" ht="15.75">
      <c r="A133" s="33"/>
      <c r="B133" s="24"/>
    </row>
    <row r="134" spans="1:2" ht="15.75">
      <c r="A134" s="33"/>
      <c r="B134" s="24"/>
    </row>
    <row r="135" ht="15.75">
      <c r="A135" s="33"/>
    </row>
  </sheetData>
  <sheetProtection/>
  <mergeCells count="23">
    <mergeCell ref="P10:P11"/>
    <mergeCell ref="J10:J11"/>
    <mergeCell ref="K10:K11"/>
    <mergeCell ref="A8:A11"/>
    <mergeCell ref="B8:B11"/>
    <mergeCell ref="C8:E9"/>
    <mergeCell ref="F8:H9"/>
    <mergeCell ref="E10:E11"/>
    <mergeCell ref="H10:H11"/>
    <mergeCell ref="C10:C11"/>
    <mergeCell ref="D10:D11"/>
    <mergeCell ref="F10:F11"/>
    <mergeCell ref="G10:G11"/>
    <mergeCell ref="M2:Q2"/>
    <mergeCell ref="I8:K9"/>
    <mergeCell ref="L8:N9"/>
    <mergeCell ref="O8:Q9"/>
    <mergeCell ref="Q10:Q11"/>
    <mergeCell ref="I10:I11"/>
    <mergeCell ref="L10:L11"/>
    <mergeCell ref="N10:N11"/>
    <mergeCell ref="M10:M11"/>
    <mergeCell ref="O10:O11"/>
  </mergeCells>
  <printOptions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5"/>
  <sheetViews>
    <sheetView view="pageBreakPreview" zoomScale="80" zoomScaleSheetLayoutView="80" zoomScalePageLayoutView="0" workbookViewId="0" topLeftCell="A1">
      <pane xSplit="2" ySplit="11" topLeftCell="C3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75" sqref="B75:L75"/>
    </sheetView>
  </sheetViews>
  <sheetFormatPr defaultColWidth="9.140625" defaultRowHeight="12.75"/>
  <cols>
    <col min="1" max="1" width="8.421875" style="27" customWidth="1"/>
    <col min="2" max="2" width="50.00390625" style="15" customWidth="1"/>
    <col min="3" max="3" width="12.421875" style="15" customWidth="1"/>
    <col min="4" max="4" width="14.57421875" style="15" customWidth="1"/>
    <col min="5" max="5" width="14.421875" style="15" customWidth="1"/>
    <col min="6" max="6" width="11.8515625" style="15" customWidth="1"/>
    <col min="7" max="7" width="13.8515625" style="15" customWidth="1"/>
    <col min="8" max="8" width="11.8515625" style="15" customWidth="1"/>
    <col min="9" max="9" width="13.57421875" style="15" customWidth="1"/>
    <col min="10" max="10" width="12.28125" style="15" customWidth="1"/>
    <col min="11" max="11" width="15.57421875" style="15" customWidth="1"/>
    <col min="12" max="12" width="14.8515625" style="15" customWidth="1"/>
    <col min="13" max="13" width="16.00390625" style="15" customWidth="1"/>
    <col min="14" max="14" width="12.00390625" style="15" customWidth="1"/>
    <col min="15" max="15" width="12.57421875" style="15" customWidth="1"/>
    <col min="16" max="16" width="12.140625" style="15" customWidth="1"/>
    <col min="17" max="17" width="11.00390625" style="15" customWidth="1"/>
    <col min="18" max="16384" width="9.140625" style="15" customWidth="1"/>
  </cols>
  <sheetData>
    <row r="1" spans="1:13" s="2" customFormat="1" ht="15.75">
      <c r="A1" s="1"/>
      <c r="B1" s="15"/>
      <c r="M1" s="2" t="s">
        <v>0</v>
      </c>
    </row>
    <row r="2" spans="1:17" s="2" customFormat="1" ht="30.75" customHeight="1">
      <c r="A2" s="1"/>
      <c r="B2" s="15"/>
      <c r="M2" s="104" t="s">
        <v>70</v>
      </c>
      <c r="N2" s="104"/>
      <c r="O2" s="104"/>
      <c r="P2" s="104"/>
      <c r="Q2" s="104"/>
    </row>
    <row r="3" spans="1:14" s="2" customFormat="1" ht="15.75">
      <c r="A3" s="1"/>
      <c r="B3" s="15"/>
      <c r="M3" s="25" t="s">
        <v>112</v>
      </c>
      <c r="N3" s="25"/>
    </row>
    <row r="4" spans="1:2" s="2" customFormat="1" ht="15.75">
      <c r="A4" s="1"/>
      <c r="B4" s="15"/>
    </row>
    <row r="5" spans="1:3" s="2" customFormat="1" ht="15.75">
      <c r="A5" s="1"/>
      <c r="B5" s="15"/>
      <c r="C5" s="4" t="s">
        <v>77</v>
      </c>
    </row>
    <row r="6" spans="1:7" s="2" customFormat="1" ht="20.25" customHeight="1">
      <c r="A6" s="1"/>
      <c r="B6" s="15"/>
      <c r="C6" s="5"/>
      <c r="D6" s="5"/>
      <c r="E6" s="5"/>
      <c r="F6" s="5"/>
      <c r="G6" s="5"/>
    </row>
    <row r="7" spans="1:9" s="2" customFormat="1" ht="15.75">
      <c r="A7" s="1"/>
      <c r="B7" s="15"/>
      <c r="C7" s="5"/>
      <c r="D7" s="5"/>
      <c r="E7" s="5"/>
      <c r="F7" s="5"/>
      <c r="G7" s="5"/>
      <c r="I7" s="2" t="s">
        <v>1</v>
      </c>
    </row>
    <row r="8" spans="1:17" s="6" customFormat="1" ht="12.75" customHeight="1">
      <c r="A8" s="106" t="s">
        <v>2</v>
      </c>
      <c r="B8" s="108" t="s">
        <v>3</v>
      </c>
      <c r="C8" s="105" t="s">
        <v>74</v>
      </c>
      <c r="D8" s="105"/>
      <c r="E8" s="105"/>
      <c r="F8" s="106" t="s">
        <v>78</v>
      </c>
      <c r="G8" s="106"/>
      <c r="H8" s="106"/>
      <c r="I8" s="105" t="s">
        <v>75</v>
      </c>
      <c r="J8" s="105"/>
      <c r="K8" s="105"/>
      <c r="L8" s="105" t="s">
        <v>71</v>
      </c>
      <c r="M8" s="105"/>
      <c r="N8" s="105"/>
      <c r="O8" s="105" t="s">
        <v>76</v>
      </c>
      <c r="P8" s="105"/>
      <c r="Q8" s="105"/>
    </row>
    <row r="9" spans="1:17" s="6" customFormat="1" ht="24.75" customHeight="1">
      <c r="A9" s="107"/>
      <c r="B9" s="109"/>
      <c r="C9" s="105"/>
      <c r="D9" s="105"/>
      <c r="E9" s="105"/>
      <c r="F9" s="106"/>
      <c r="G9" s="106"/>
      <c r="H9" s="106"/>
      <c r="I9" s="105"/>
      <c r="J9" s="105"/>
      <c r="K9" s="105"/>
      <c r="L9" s="105"/>
      <c r="M9" s="105"/>
      <c r="N9" s="105"/>
      <c r="O9" s="105"/>
      <c r="P9" s="105"/>
      <c r="Q9" s="105"/>
    </row>
    <row r="10" spans="1:17" s="6" customFormat="1" ht="12.75">
      <c r="A10" s="107"/>
      <c r="B10" s="109"/>
      <c r="C10" s="106" t="s">
        <v>73</v>
      </c>
      <c r="D10" s="106" t="s">
        <v>72</v>
      </c>
      <c r="E10" s="105" t="s">
        <v>4</v>
      </c>
      <c r="F10" s="106" t="s">
        <v>73</v>
      </c>
      <c r="G10" s="106" t="s">
        <v>72</v>
      </c>
      <c r="H10" s="105" t="s">
        <v>4</v>
      </c>
      <c r="I10" s="106" t="s">
        <v>73</v>
      </c>
      <c r="J10" s="106" t="s">
        <v>72</v>
      </c>
      <c r="K10" s="105" t="s">
        <v>4</v>
      </c>
      <c r="L10" s="106" t="s">
        <v>73</v>
      </c>
      <c r="M10" s="106" t="s">
        <v>72</v>
      </c>
      <c r="N10" s="105" t="s">
        <v>4</v>
      </c>
      <c r="O10" s="106" t="s">
        <v>73</v>
      </c>
      <c r="P10" s="106" t="s">
        <v>72</v>
      </c>
      <c r="Q10" s="105" t="s">
        <v>4</v>
      </c>
    </row>
    <row r="11" spans="1:17" s="6" customFormat="1" ht="12.75">
      <c r="A11" s="107"/>
      <c r="B11" s="109"/>
      <c r="C11" s="107"/>
      <c r="D11" s="107"/>
      <c r="E11" s="105"/>
      <c r="F11" s="107"/>
      <c r="G11" s="107"/>
      <c r="H11" s="105"/>
      <c r="I11" s="107"/>
      <c r="J11" s="107"/>
      <c r="K11" s="105"/>
      <c r="L11" s="107"/>
      <c r="M11" s="107"/>
      <c r="N11" s="105"/>
      <c r="O11" s="107"/>
      <c r="P11" s="107"/>
      <c r="Q11" s="105"/>
    </row>
    <row r="12" spans="1:17" ht="29.25">
      <c r="A12" s="31">
        <v>70804</v>
      </c>
      <c r="B12" s="26" t="s">
        <v>67</v>
      </c>
      <c r="C12" s="8">
        <f>C14+C49</f>
        <v>1846.895</v>
      </c>
      <c r="D12" s="8">
        <f>D14+D49</f>
        <v>0</v>
      </c>
      <c r="E12" s="8">
        <f>C12+D12</f>
        <v>1846.895</v>
      </c>
      <c r="F12" s="8">
        <f>F14+F49</f>
        <v>1964.443</v>
      </c>
      <c r="G12" s="8">
        <f>G14+G49</f>
        <v>0</v>
      </c>
      <c r="H12" s="8">
        <f>F12+G12</f>
        <v>1964.443</v>
      </c>
      <c r="I12" s="7">
        <f>I14+I49</f>
        <v>2557.5860000000002</v>
      </c>
      <c r="J12" s="7">
        <f>J14+J49</f>
        <v>0</v>
      </c>
      <c r="K12" s="8">
        <f>I12+J12</f>
        <v>2557.5860000000002</v>
      </c>
      <c r="L12" s="7">
        <f>L14+L49</f>
        <v>2831.802</v>
      </c>
      <c r="M12" s="7">
        <f>M14+M49</f>
        <v>0</v>
      </c>
      <c r="N12" s="8">
        <f>L12+M12</f>
        <v>2831.802</v>
      </c>
      <c r="O12" s="7">
        <f>O14+O49</f>
        <v>3061.919</v>
      </c>
      <c r="P12" s="7">
        <f>P14+P49</f>
        <v>0</v>
      </c>
      <c r="Q12" s="8">
        <f>O12+P12</f>
        <v>3061.919</v>
      </c>
    </row>
    <row r="13" spans="1:17" ht="15.75">
      <c r="A13" s="34"/>
      <c r="B13" s="17" t="s">
        <v>5</v>
      </c>
      <c r="C13" s="8"/>
      <c r="D13" s="8"/>
      <c r="E13" s="8"/>
      <c r="F13" s="8"/>
      <c r="G13" s="8"/>
      <c r="H13" s="8"/>
      <c r="I13" s="7"/>
      <c r="J13" s="7"/>
      <c r="K13" s="8"/>
      <c r="L13" s="7"/>
      <c r="M13" s="7"/>
      <c r="N13" s="8"/>
      <c r="O13" s="7"/>
      <c r="P13" s="7"/>
      <c r="Q13" s="8"/>
    </row>
    <row r="14" spans="1:17" s="28" customFormat="1" ht="15.75">
      <c r="A14" s="16">
        <v>2000</v>
      </c>
      <c r="B14" s="18" t="s">
        <v>6</v>
      </c>
      <c r="C14" s="12">
        <f>C15+C20+C36+C39+C43+C47+C48</f>
        <v>1846.895</v>
      </c>
      <c r="D14" s="12">
        <f>D15+D20+D36+D39+D43+D47+D48</f>
        <v>0</v>
      </c>
      <c r="E14" s="12">
        <f aca="true" t="shared" si="0" ref="E14:E69">C14+D14</f>
        <v>1846.895</v>
      </c>
      <c r="F14" s="12">
        <f>F15+F20+F36+F39+F43+F47+F48</f>
        <v>1964.443</v>
      </c>
      <c r="G14" s="12">
        <f>G15+G20+G36+G39+G43+G47+G48</f>
        <v>0</v>
      </c>
      <c r="H14" s="12">
        <f>F14+G14</f>
        <v>1964.443</v>
      </c>
      <c r="I14" s="9">
        <f>I15+I20+I36+I39+I43+I47+I48</f>
        <v>2557.5860000000002</v>
      </c>
      <c r="J14" s="9">
        <f>J15+J20+J36+J39+J43+J47+J48</f>
        <v>0</v>
      </c>
      <c r="K14" s="12">
        <f aca="true" t="shared" si="1" ref="K14:K19">I14+J14</f>
        <v>2557.5860000000002</v>
      </c>
      <c r="L14" s="9">
        <f>L15+L20+L36+L39+L43+L47+L48</f>
        <v>2831.802</v>
      </c>
      <c r="M14" s="9">
        <f>M15+M20+M36+M39+M43+M47+M48</f>
        <v>0</v>
      </c>
      <c r="N14" s="12">
        <f aca="true" t="shared" si="2" ref="N14:N19">L14+M14</f>
        <v>2831.802</v>
      </c>
      <c r="O14" s="9">
        <f>O15+O20+O36+O39+O43+O47+O48</f>
        <v>3061.919</v>
      </c>
      <c r="P14" s="9">
        <f>P15+P20+P36+P39+P43+P47+P48</f>
        <v>0</v>
      </c>
      <c r="Q14" s="12">
        <f>O14+P14</f>
        <v>3061.919</v>
      </c>
    </row>
    <row r="15" spans="1:17" s="29" customFormat="1" ht="15.75">
      <c r="A15" s="16">
        <v>2100</v>
      </c>
      <c r="B15" s="18" t="s">
        <v>7</v>
      </c>
      <c r="C15" s="12">
        <f>C17+C19</f>
        <v>1505.163</v>
      </c>
      <c r="D15" s="12">
        <f>D17+D19</f>
        <v>0</v>
      </c>
      <c r="E15" s="12">
        <f t="shared" si="0"/>
        <v>1505.163</v>
      </c>
      <c r="F15" s="12">
        <f>F17+F19</f>
        <v>1718.264</v>
      </c>
      <c r="G15" s="12">
        <f>G17+G19</f>
        <v>0</v>
      </c>
      <c r="H15" s="12">
        <f>F15+G15</f>
        <v>1718.264</v>
      </c>
      <c r="I15" s="9">
        <f>I17+I19</f>
        <v>2186.887</v>
      </c>
      <c r="J15" s="9">
        <f>J17+J19</f>
        <v>0</v>
      </c>
      <c r="K15" s="12">
        <f t="shared" si="1"/>
        <v>2186.887</v>
      </c>
      <c r="L15" s="9">
        <f>L17+L19</f>
        <v>2439.397</v>
      </c>
      <c r="M15" s="9">
        <f>M17+M19</f>
        <v>0</v>
      </c>
      <c r="N15" s="12">
        <f t="shared" si="2"/>
        <v>2439.397</v>
      </c>
      <c r="O15" s="9">
        <f>O17+O19</f>
        <v>2649.109</v>
      </c>
      <c r="P15" s="9">
        <f>P17+P19</f>
        <v>0</v>
      </c>
      <c r="Q15" s="12">
        <f>O15+P15</f>
        <v>2649.109</v>
      </c>
    </row>
    <row r="16" spans="1:17" s="30" customFormat="1" ht="15.75">
      <c r="A16" s="17">
        <v>2110</v>
      </c>
      <c r="B16" s="19" t="s">
        <v>8</v>
      </c>
      <c r="C16" s="14">
        <f>C17</f>
        <v>1103.931</v>
      </c>
      <c r="D16" s="14">
        <f>D17</f>
        <v>0</v>
      </c>
      <c r="E16" s="8">
        <f t="shared" si="0"/>
        <v>1103.931</v>
      </c>
      <c r="F16" s="14">
        <f>F17</f>
        <v>1408.415</v>
      </c>
      <c r="G16" s="14">
        <f>G17</f>
        <v>0</v>
      </c>
      <c r="H16" s="8">
        <f>F16+G16</f>
        <v>1408.415</v>
      </c>
      <c r="I16" s="11">
        <f>I17</f>
        <v>1792.53</v>
      </c>
      <c r="J16" s="11">
        <f>J17</f>
        <v>0</v>
      </c>
      <c r="K16" s="8">
        <f t="shared" si="1"/>
        <v>1792.53</v>
      </c>
      <c r="L16" s="11">
        <f>L17</f>
        <v>1999.506</v>
      </c>
      <c r="M16" s="11">
        <f>M17</f>
        <v>0</v>
      </c>
      <c r="N16" s="8">
        <f t="shared" si="2"/>
        <v>1999.506</v>
      </c>
      <c r="O16" s="11">
        <f>O17</f>
        <v>2171.401</v>
      </c>
      <c r="P16" s="11">
        <f>P17</f>
        <v>0</v>
      </c>
      <c r="Q16" s="8">
        <f>O16+P16</f>
        <v>2171.401</v>
      </c>
    </row>
    <row r="17" spans="1:17" ht="15.75">
      <c r="A17" s="17">
        <v>2111</v>
      </c>
      <c r="B17" s="19" t="s">
        <v>9</v>
      </c>
      <c r="C17" s="8">
        <v>1103.931</v>
      </c>
      <c r="D17" s="8"/>
      <c r="E17" s="8">
        <f t="shared" si="0"/>
        <v>1103.931</v>
      </c>
      <c r="F17" s="8">
        <v>1408.415</v>
      </c>
      <c r="G17" s="8"/>
      <c r="H17" s="8">
        <f>F17+G17</f>
        <v>1408.415</v>
      </c>
      <c r="I17" s="7">
        <v>1792.53</v>
      </c>
      <c r="J17" s="7"/>
      <c r="K17" s="8">
        <f t="shared" si="1"/>
        <v>1792.53</v>
      </c>
      <c r="L17" s="7">
        <v>1999.506</v>
      </c>
      <c r="M17" s="7"/>
      <c r="N17" s="8">
        <f t="shared" si="2"/>
        <v>1999.506</v>
      </c>
      <c r="O17" s="7">
        <v>2171.401</v>
      </c>
      <c r="P17" s="7"/>
      <c r="Q17" s="8">
        <f>O17+P17</f>
        <v>2171.401</v>
      </c>
    </row>
    <row r="18" spans="1:17" s="30" customFormat="1" ht="15.75">
      <c r="A18" s="17">
        <v>2112</v>
      </c>
      <c r="B18" s="19" t="s">
        <v>10</v>
      </c>
      <c r="C18" s="14"/>
      <c r="D18" s="14"/>
      <c r="E18" s="8">
        <f>C18+D18</f>
        <v>0</v>
      </c>
      <c r="F18" s="14"/>
      <c r="G18" s="14"/>
      <c r="H18" s="8">
        <f>F18+G18</f>
        <v>0</v>
      </c>
      <c r="I18" s="11"/>
      <c r="J18" s="11"/>
      <c r="K18" s="8">
        <f t="shared" si="1"/>
        <v>0</v>
      </c>
      <c r="L18" s="11"/>
      <c r="M18" s="11"/>
      <c r="N18" s="8">
        <f t="shared" si="2"/>
        <v>0</v>
      </c>
      <c r="O18" s="11"/>
      <c r="P18" s="11"/>
      <c r="Q18" s="8">
        <f>O18+P18</f>
        <v>0</v>
      </c>
    </row>
    <row r="19" spans="1:17" s="30" customFormat="1" ht="15.75">
      <c r="A19" s="17">
        <v>2120</v>
      </c>
      <c r="B19" s="19" t="s">
        <v>11</v>
      </c>
      <c r="C19" s="14">
        <v>401.232</v>
      </c>
      <c r="D19" s="14"/>
      <c r="E19" s="8">
        <f t="shared" si="0"/>
        <v>401.232</v>
      </c>
      <c r="F19" s="14">
        <v>309.849</v>
      </c>
      <c r="G19" s="14"/>
      <c r="H19" s="8">
        <f aca="true" t="shared" si="3" ref="H19:H69">F19+G19</f>
        <v>309.849</v>
      </c>
      <c r="I19" s="11">
        <f>ROUND(I17*0.22,3)</f>
        <v>394.357</v>
      </c>
      <c r="J19" s="11"/>
      <c r="K19" s="8">
        <f t="shared" si="1"/>
        <v>394.357</v>
      </c>
      <c r="L19" s="11">
        <f>ROUND(L17*0.22,3)</f>
        <v>439.891</v>
      </c>
      <c r="M19" s="11"/>
      <c r="N19" s="8">
        <f t="shared" si="2"/>
        <v>439.891</v>
      </c>
      <c r="O19" s="11">
        <f>ROUND(O17*0.22,3)</f>
        <v>477.708</v>
      </c>
      <c r="P19" s="11"/>
      <c r="Q19" s="8">
        <f aca="true" t="shared" si="4" ref="Q19:Q69">O19+P19</f>
        <v>477.708</v>
      </c>
    </row>
    <row r="20" spans="1:17" ht="15.75">
      <c r="A20" s="16">
        <v>2200</v>
      </c>
      <c r="B20" s="18" t="s">
        <v>12</v>
      </c>
      <c r="C20" s="8">
        <f>SUM(C21:C27,C33)</f>
        <v>341.73199999999997</v>
      </c>
      <c r="D20" s="8">
        <f>SUM(D21:D27,D33)</f>
        <v>0</v>
      </c>
      <c r="E20" s="8">
        <f t="shared" si="0"/>
        <v>341.73199999999997</v>
      </c>
      <c r="F20" s="8">
        <f>SUM(F21:F27,F33)</f>
        <v>246.179</v>
      </c>
      <c r="G20" s="8">
        <f>SUM(G21:G27,G33)</f>
        <v>0</v>
      </c>
      <c r="H20" s="8">
        <f t="shared" si="3"/>
        <v>246.179</v>
      </c>
      <c r="I20" s="7">
        <f>SUM(I21:I27,I33)</f>
        <v>370.699</v>
      </c>
      <c r="J20" s="7">
        <f>SUM(J21:J27,J33)</f>
        <v>0</v>
      </c>
      <c r="K20" s="8">
        <f aca="true" t="shared" si="5" ref="K20:K69">I20+J20</f>
        <v>370.699</v>
      </c>
      <c r="L20" s="7">
        <f>SUM(L21:L27,L33)</f>
        <v>392.40500000000003</v>
      </c>
      <c r="M20" s="7">
        <f>SUM(M21:M27,M33)</f>
        <v>0</v>
      </c>
      <c r="N20" s="8">
        <f aca="true" t="shared" si="6" ref="N20:N69">L20+M20</f>
        <v>392.40500000000003</v>
      </c>
      <c r="O20" s="7">
        <f>SUM(O21:O27,O33)</f>
        <v>412.80999999999995</v>
      </c>
      <c r="P20" s="7">
        <f>SUM(P21:P27,P33)</f>
        <v>0</v>
      </c>
      <c r="Q20" s="8">
        <f t="shared" si="4"/>
        <v>412.80999999999995</v>
      </c>
    </row>
    <row r="21" spans="1:17" ht="15.75">
      <c r="A21" s="17">
        <v>2210</v>
      </c>
      <c r="B21" s="19" t="s">
        <v>13</v>
      </c>
      <c r="C21" s="8">
        <v>122.348</v>
      </c>
      <c r="D21" s="8"/>
      <c r="E21" s="8">
        <f t="shared" si="0"/>
        <v>122.348</v>
      </c>
      <c r="F21" s="8">
        <v>23.146</v>
      </c>
      <c r="G21" s="8"/>
      <c r="H21" s="8">
        <f t="shared" si="3"/>
        <v>23.146</v>
      </c>
      <c r="I21" s="7">
        <v>88.72</v>
      </c>
      <c r="J21" s="7"/>
      <c r="K21" s="8">
        <f t="shared" si="5"/>
        <v>88.72</v>
      </c>
      <c r="L21" s="7">
        <f>ROUND(I21*1.055,3)</f>
        <v>93.6</v>
      </c>
      <c r="M21" s="7">
        <f>ROUND(J21*1.055,3)</f>
        <v>0</v>
      </c>
      <c r="N21" s="8">
        <f t="shared" si="6"/>
        <v>93.6</v>
      </c>
      <c r="O21" s="7">
        <f>ROUND(L21*1.052,3)</f>
        <v>98.467</v>
      </c>
      <c r="P21" s="7">
        <f>ROUND(M21*1.052,3)</f>
        <v>0</v>
      </c>
      <c r="Q21" s="8">
        <f t="shared" si="4"/>
        <v>98.467</v>
      </c>
    </row>
    <row r="22" spans="1:17" ht="15.75">
      <c r="A22" s="17">
        <v>2220</v>
      </c>
      <c r="B22" s="19" t="s">
        <v>14</v>
      </c>
      <c r="C22" s="8"/>
      <c r="D22" s="8"/>
      <c r="E22" s="8">
        <f t="shared" si="0"/>
        <v>0</v>
      </c>
      <c r="F22" s="8"/>
      <c r="G22" s="8"/>
      <c r="H22" s="8">
        <f t="shared" si="3"/>
        <v>0</v>
      </c>
      <c r="I22" s="7"/>
      <c r="J22" s="7"/>
      <c r="K22" s="8">
        <f t="shared" si="5"/>
        <v>0</v>
      </c>
      <c r="L22" s="7">
        <f aca="true" t="shared" si="7" ref="L22:M26">ROUND(I22*1.055,3)</f>
        <v>0</v>
      </c>
      <c r="M22" s="7">
        <f t="shared" si="7"/>
        <v>0</v>
      </c>
      <c r="N22" s="8">
        <f t="shared" si="6"/>
        <v>0</v>
      </c>
      <c r="O22" s="7">
        <f aca="true" t="shared" si="8" ref="O22:P26">ROUND(L22*1.052,3)</f>
        <v>0</v>
      </c>
      <c r="P22" s="7">
        <f t="shared" si="8"/>
        <v>0</v>
      </c>
      <c r="Q22" s="8">
        <f t="shared" si="4"/>
        <v>0</v>
      </c>
    </row>
    <row r="23" spans="1:17" ht="15.75">
      <c r="A23" s="17">
        <v>2230</v>
      </c>
      <c r="B23" s="19" t="s">
        <v>15</v>
      </c>
      <c r="C23" s="8"/>
      <c r="D23" s="8"/>
      <c r="E23" s="8">
        <f t="shared" si="0"/>
        <v>0</v>
      </c>
      <c r="F23" s="8"/>
      <c r="G23" s="8"/>
      <c r="H23" s="8">
        <f t="shared" si="3"/>
        <v>0</v>
      </c>
      <c r="I23" s="7"/>
      <c r="J23" s="7"/>
      <c r="K23" s="8">
        <f t="shared" si="5"/>
        <v>0</v>
      </c>
      <c r="L23" s="7">
        <f t="shared" si="7"/>
        <v>0</v>
      </c>
      <c r="M23" s="7">
        <f t="shared" si="7"/>
        <v>0</v>
      </c>
      <c r="N23" s="8">
        <f t="shared" si="6"/>
        <v>0</v>
      </c>
      <c r="O23" s="7">
        <f t="shared" si="8"/>
        <v>0</v>
      </c>
      <c r="P23" s="7">
        <f t="shared" si="8"/>
        <v>0</v>
      </c>
      <c r="Q23" s="8">
        <f t="shared" si="4"/>
        <v>0</v>
      </c>
    </row>
    <row r="24" spans="1:17" ht="15.75">
      <c r="A24" s="17">
        <v>2240</v>
      </c>
      <c r="B24" s="19" t="s">
        <v>16</v>
      </c>
      <c r="C24" s="8">
        <v>120.651</v>
      </c>
      <c r="D24" s="8"/>
      <c r="E24" s="8">
        <f t="shared" si="0"/>
        <v>120.651</v>
      </c>
      <c r="F24" s="8">
        <v>88.67</v>
      </c>
      <c r="G24" s="8"/>
      <c r="H24" s="8">
        <f t="shared" si="3"/>
        <v>88.67</v>
      </c>
      <c r="I24" s="7">
        <v>183.48</v>
      </c>
      <c r="J24" s="7"/>
      <c r="K24" s="8">
        <f t="shared" si="5"/>
        <v>183.48</v>
      </c>
      <c r="L24" s="7">
        <f t="shared" si="7"/>
        <v>193.571</v>
      </c>
      <c r="M24" s="7">
        <f t="shared" si="7"/>
        <v>0</v>
      </c>
      <c r="N24" s="8">
        <f t="shared" si="6"/>
        <v>193.571</v>
      </c>
      <c r="O24" s="7">
        <f t="shared" si="8"/>
        <v>203.637</v>
      </c>
      <c r="P24" s="7">
        <f t="shared" si="8"/>
        <v>0</v>
      </c>
      <c r="Q24" s="8">
        <f t="shared" si="4"/>
        <v>203.637</v>
      </c>
    </row>
    <row r="25" spans="1:17" s="30" customFormat="1" ht="15.75">
      <c r="A25" s="17">
        <v>2250</v>
      </c>
      <c r="B25" s="19" t="s">
        <v>17</v>
      </c>
      <c r="C25" s="14">
        <v>3.249</v>
      </c>
      <c r="D25" s="14"/>
      <c r="E25" s="8">
        <f t="shared" si="0"/>
        <v>3.249</v>
      </c>
      <c r="F25" s="14">
        <v>1.75</v>
      </c>
      <c r="G25" s="14"/>
      <c r="H25" s="8">
        <f t="shared" si="3"/>
        <v>1.75</v>
      </c>
      <c r="I25" s="7">
        <v>3</v>
      </c>
      <c r="J25" s="11"/>
      <c r="K25" s="8">
        <f t="shared" si="5"/>
        <v>3</v>
      </c>
      <c r="L25" s="7">
        <f t="shared" si="7"/>
        <v>3.165</v>
      </c>
      <c r="M25" s="7">
        <f t="shared" si="7"/>
        <v>0</v>
      </c>
      <c r="N25" s="8">
        <f t="shared" si="6"/>
        <v>3.165</v>
      </c>
      <c r="O25" s="7">
        <f t="shared" si="8"/>
        <v>3.33</v>
      </c>
      <c r="P25" s="7">
        <f t="shared" si="8"/>
        <v>0</v>
      </c>
      <c r="Q25" s="8">
        <f t="shared" si="4"/>
        <v>3.33</v>
      </c>
    </row>
    <row r="26" spans="1:17" s="30" customFormat="1" ht="15.75">
      <c r="A26" s="17">
        <v>2260</v>
      </c>
      <c r="B26" s="19" t="s">
        <v>18</v>
      </c>
      <c r="C26" s="14"/>
      <c r="D26" s="14"/>
      <c r="E26" s="8">
        <f t="shared" si="0"/>
        <v>0</v>
      </c>
      <c r="F26" s="14"/>
      <c r="G26" s="14"/>
      <c r="H26" s="8">
        <f t="shared" si="3"/>
        <v>0</v>
      </c>
      <c r="I26" s="7">
        <f>ROUND(F26*1.081,3)</f>
        <v>0</v>
      </c>
      <c r="J26" s="11"/>
      <c r="K26" s="8">
        <f t="shared" si="5"/>
        <v>0</v>
      </c>
      <c r="L26" s="7">
        <f t="shared" si="7"/>
        <v>0</v>
      </c>
      <c r="M26" s="7">
        <f t="shared" si="7"/>
        <v>0</v>
      </c>
      <c r="N26" s="8">
        <f t="shared" si="6"/>
        <v>0</v>
      </c>
      <c r="O26" s="7">
        <f t="shared" si="8"/>
        <v>0</v>
      </c>
      <c r="P26" s="7">
        <f t="shared" si="8"/>
        <v>0</v>
      </c>
      <c r="Q26" s="8">
        <f t="shared" si="4"/>
        <v>0</v>
      </c>
    </row>
    <row r="27" spans="1:17" ht="15.75">
      <c r="A27" s="17">
        <v>2270</v>
      </c>
      <c r="B27" s="19" t="s">
        <v>19</v>
      </c>
      <c r="C27" s="8">
        <f>SUM(C28:C32)</f>
        <v>95.48400000000001</v>
      </c>
      <c r="D27" s="8">
        <f>SUM(D28:D32)</f>
        <v>0</v>
      </c>
      <c r="E27" s="8">
        <f t="shared" si="0"/>
        <v>95.48400000000001</v>
      </c>
      <c r="F27" s="8">
        <f>SUM(F28:F32)</f>
        <v>132.613</v>
      </c>
      <c r="G27" s="8">
        <f>SUM(G28:G32)</f>
        <v>0</v>
      </c>
      <c r="H27" s="8">
        <f t="shared" si="3"/>
        <v>132.613</v>
      </c>
      <c r="I27" s="7">
        <f>SUM(I28:I32)</f>
        <v>95.49900000000001</v>
      </c>
      <c r="J27" s="7">
        <f>SUM(J28:J32)</f>
        <v>0</v>
      </c>
      <c r="K27" s="8">
        <f t="shared" si="5"/>
        <v>95.49900000000001</v>
      </c>
      <c r="L27" s="7">
        <f>SUM(L28:L32)</f>
        <v>102.069</v>
      </c>
      <c r="M27" s="7">
        <f>SUM(M28:M32)</f>
        <v>0</v>
      </c>
      <c r="N27" s="8">
        <f t="shared" si="6"/>
        <v>102.069</v>
      </c>
      <c r="O27" s="7">
        <f>SUM(O28:O32)</f>
        <v>107.376</v>
      </c>
      <c r="P27" s="7">
        <f>SUM(P28:P32)</f>
        <v>0</v>
      </c>
      <c r="Q27" s="8">
        <f t="shared" si="4"/>
        <v>107.376</v>
      </c>
    </row>
    <row r="28" spans="1:17" ht="15.75">
      <c r="A28" s="17">
        <v>2271</v>
      </c>
      <c r="B28" s="19" t="s">
        <v>20</v>
      </c>
      <c r="C28" s="8">
        <v>71.885</v>
      </c>
      <c r="D28" s="8"/>
      <c r="E28" s="8">
        <f t="shared" si="0"/>
        <v>71.885</v>
      </c>
      <c r="F28" s="8">
        <v>74.664</v>
      </c>
      <c r="G28" s="8"/>
      <c r="H28" s="8">
        <f t="shared" si="3"/>
        <v>74.664</v>
      </c>
      <c r="I28" s="7">
        <v>62.865</v>
      </c>
      <c r="J28" s="7"/>
      <c r="K28" s="8">
        <f t="shared" si="5"/>
        <v>62.865</v>
      </c>
      <c r="L28" s="7">
        <f>ROUND(I28*1.0688,3)</f>
        <v>67.19</v>
      </c>
      <c r="M28" s="7">
        <f>ROUND(J28*1.0688,3)</f>
        <v>0</v>
      </c>
      <c r="N28" s="8">
        <f t="shared" si="6"/>
        <v>67.19</v>
      </c>
      <c r="O28" s="7">
        <f aca="true" t="shared" si="9" ref="O28:P32">ROUND(L28*1.052,3)</f>
        <v>70.684</v>
      </c>
      <c r="P28" s="7">
        <f t="shared" si="9"/>
        <v>0</v>
      </c>
      <c r="Q28" s="8">
        <f t="shared" si="4"/>
        <v>70.684</v>
      </c>
    </row>
    <row r="29" spans="1:17" ht="15.75">
      <c r="A29" s="17">
        <v>2272</v>
      </c>
      <c r="B29" s="19" t="s">
        <v>21</v>
      </c>
      <c r="C29" s="8">
        <v>3.39</v>
      </c>
      <c r="D29" s="8"/>
      <c r="E29" s="8">
        <f t="shared" si="0"/>
        <v>3.39</v>
      </c>
      <c r="F29" s="8">
        <v>3.681</v>
      </c>
      <c r="G29" s="8"/>
      <c r="H29" s="8">
        <f t="shared" si="3"/>
        <v>3.681</v>
      </c>
      <c r="I29" s="7">
        <v>2.797</v>
      </c>
      <c r="J29" s="7"/>
      <c r="K29" s="8">
        <f t="shared" si="5"/>
        <v>2.797</v>
      </c>
      <c r="L29" s="7">
        <f aca="true" t="shared" si="10" ref="L29:M32">ROUND(I29*1.0688,3)</f>
        <v>2.989</v>
      </c>
      <c r="M29" s="7">
        <f t="shared" si="10"/>
        <v>0</v>
      </c>
      <c r="N29" s="8">
        <f t="shared" si="6"/>
        <v>2.989</v>
      </c>
      <c r="O29" s="7">
        <f t="shared" si="9"/>
        <v>3.144</v>
      </c>
      <c r="P29" s="7">
        <f t="shared" si="9"/>
        <v>0</v>
      </c>
      <c r="Q29" s="8">
        <f t="shared" si="4"/>
        <v>3.144</v>
      </c>
    </row>
    <row r="30" spans="1:17" ht="15.75">
      <c r="A30" s="17">
        <v>2273</v>
      </c>
      <c r="B30" s="19" t="s">
        <v>22</v>
      </c>
      <c r="C30" s="8">
        <v>20.209</v>
      </c>
      <c r="D30" s="8"/>
      <c r="E30" s="8">
        <f t="shared" si="0"/>
        <v>20.209</v>
      </c>
      <c r="F30" s="8">
        <v>54.268</v>
      </c>
      <c r="G30" s="8"/>
      <c r="H30" s="8">
        <f t="shared" si="3"/>
        <v>54.268</v>
      </c>
      <c r="I30" s="35">
        <v>29.837</v>
      </c>
      <c r="J30" s="7"/>
      <c r="K30" s="8">
        <f t="shared" si="5"/>
        <v>29.837</v>
      </c>
      <c r="L30" s="7">
        <f t="shared" si="10"/>
        <v>31.89</v>
      </c>
      <c r="M30" s="7">
        <f t="shared" si="10"/>
        <v>0</v>
      </c>
      <c r="N30" s="8">
        <f t="shared" si="6"/>
        <v>31.89</v>
      </c>
      <c r="O30" s="7">
        <f t="shared" si="9"/>
        <v>33.548</v>
      </c>
      <c r="P30" s="7">
        <f t="shared" si="9"/>
        <v>0</v>
      </c>
      <c r="Q30" s="8">
        <f t="shared" si="4"/>
        <v>33.548</v>
      </c>
    </row>
    <row r="31" spans="1:17" ht="15.75">
      <c r="A31" s="17">
        <v>2274</v>
      </c>
      <c r="B31" s="19" t="s">
        <v>23</v>
      </c>
      <c r="C31" s="8"/>
      <c r="D31" s="8"/>
      <c r="E31" s="8">
        <f t="shared" si="0"/>
        <v>0</v>
      </c>
      <c r="F31" s="8"/>
      <c r="G31" s="8"/>
      <c r="H31" s="8">
        <f t="shared" si="3"/>
        <v>0</v>
      </c>
      <c r="I31" s="7"/>
      <c r="J31" s="7"/>
      <c r="K31" s="8">
        <f t="shared" si="5"/>
        <v>0</v>
      </c>
      <c r="L31" s="7">
        <f t="shared" si="10"/>
        <v>0</v>
      </c>
      <c r="M31" s="7">
        <f t="shared" si="10"/>
        <v>0</v>
      </c>
      <c r="N31" s="8">
        <f t="shared" si="6"/>
        <v>0</v>
      </c>
      <c r="O31" s="7">
        <f t="shared" si="9"/>
        <v>0</v>
      </c>
      <c r="P31" s="7">
        <f t="shared" si="9"/>
        <v>0</v>
      </c>
      <c r="Q31" s="8">
        <f t="shared" si="4"/>
        <v>0</v>
      </c>
    </row>
    <row r="32" spans="1:17" ht="15.75">
      <c r="A32" s="17">
        <v>2275</v>
      </c>
      <c r="B32" s="19" t="s">
        <v>24</v>
      </c>
      <c r="C32" s="8"/>
      <c r="D32" s="8"/>
      <c r="E32" s="8">
        <f t="shared" si="0"/>
        <v>0</v>
      </c>
      <c r="F32" s="8"/>
      <c r="G32" s="8"/>
      <c r="H32" s="8">
        <f t="shared" si="3"/>
        <v>0</v>
      </c>
      <c r="I32" s="7"/>
      <c r="J32" s="7"/>
      <c r="K32" s="8">
        <f t="shared" si="5"/>
        <v>0</v>
      </c>
      <c r="L32" s="7">
        <f t="shared" si="10"/>
        <v>0</v>
      </c>
      <c r="M32" s="7">
        <f t="shared" si="10"/>
        <v>0</v>
      </c>
      <c r="N32" s="8">
        <f t="shared" si="6"/>
        <v>0</v>
      </c>
      <c r="O32" s="7">
        <f t="shared" si="9"/>
        <v>0</v>
      </c>
      <c r="P32" s="7">
        <f t="shared" si="9"/>
        <v>0</v>
      </c>
      <c r="Q32" s="8">
        <f t="shared" si="4"/>
        <v>0</v>
      </c>
    </row>
    <row r="33" spans="1:17" s="30" customFormat="1" ht="30" hidden="1">
      <c r="A33" s="17">
        <v>2280</v>
      </c>
      <c r="B33" s="20" t="s">
        <v>25</v>
      </c>
      <c r="C33" s="14">
        <f>SUM(C34:C35)</f>
        <v>0</v>
      </c>
      <c r="D33" s="14">
        <f>SUM(D34:D35)</f>
        <v>0</v>
      </c>
      <c r="E33" s="8">
        <f t="shared" si="0"/>
        <v>0</v>
      </c>
      <c r="F33" s="14">
        <f>SUM(F34:F35)</f>
        <v>0</v>
      </c>
      <c r="G33" s="14">
        <f>SUM(G34:G35)</f>
        <v>0</v>
      </c>
      <c r="H33" s="8">
        <f t="shared" si="3"/>
        <v>0</v>
      </c>
      <c r="I33" s="11">
        <f>SUM(I34:I35)</f>
        <v>0</v>
      </c>
      <c r="J33" s="11">
        <f>SUM(J34:J35)</f>
        <v>0</v>
      </c>
      <c r="K33" s="8">
        <f t="shared" si="5"/>
        <v>0</v>
      </c>
      <c r="L33" s="11">
        <f>SUM(L34:L35)</f>
        <v>0</v>
      </c>
      <c r="M33" s="11">
        <f>SUM(M34:M35)</f>
        <v>0</v>
      </c>
      <c r="N33" s="8">
        <f t="shared" si="6"/>
        <v>0</v>
      </c>
      <c r="O33" s="11">
        <f>SUM(O34:O35)</f>
        <v>0</v>
      </c>
      <c r="P33" s="11">
        <f>SUM(P34:P35)</f>
        <v>0</v>
      </c>
      <c r="Q33" s="8">
        <f t="shared" si="4"/>
        <v>0</v>
      </c>
    </row>
    <row r="34" spans="1:17" s="30" customFormat="1" ht="30" hidden="1">
      <c r="A34" s="17">
        <v>2281</v>
      </c>
      <c r="B34" s="20" t="s">
        <v>26</v>
      </c>
      <c r="C34" s="14"/>
      <c r="D34" s="14"/>
      <c r="E34" s="8">
        <f t="shared" si="0"/>
        <v>0</v>
      </c>
      <c r="F34" s="14"/>
      <c r="G34" s="14"/>
      <c r="H34" s="8">
        <f t="shared" si="3"/>
        <v>0</v>
      </c>
      <c r="I34" s="11"/>
      <c r="J34" s="11"/>
      <c r="K34" s="8">
        <f t="shared" si="5"/>
        <v>0</v>
      </c>
      <c r="L34" s="7">
        <f>ROUND(I34*1.055,3)</f>
        <v>0</v>
      </c>
      <c r="M34" s="7">
        <f>ROUND(J34*1.055,3)</f>
        <v>0</v>
      </c>
      <c r="N34" s="8">
        <f t="shared" si="6"/>
        <v>0</v>
      </c>
      <c r="O34" s="7">
        <f>ROUND(L34*1.052,3)</f>
        <v>0</v>
      </c>
      <c r="P34" s="7">
        <f>ROUND(M34*1.052,3)</f>
        <v>0</v>
      </c>
      <c r="Q34" s="8">
        <f t="shared" si="4"/>
        <v>0</v>
      </c>
    </row>
    <row r="35" spans="1:17" s="30" customFormat="1" ht="30" hidden="1">
      <c r="A35" s="17">
        <v>2282</v>
      </c>
      <c r="B35" s="20" t="s">
        <v>27</v>
      </c>
      <c r="C35" s="14"/>
      <c r="D35" s="14"/>
      <c r="E35" s="8">
        <f t="shared" si="0"/>
        <v>0</v>
      </c>
      <c r="F35" s="14"/>
      <c r="G35" s="14"/>
      <c r="H35" s="8">
        <f t="shared" si="3"/>
        <v>0</v>
      </c>
      <c r="I35" s="7">
        <f>ROUND(F35*1.081,3)</f>
        <v>0</v>
      </c>
      <c r="J35" s="11"/>
      <c r="K35" s="8">
        <f t="shared" si="5"/>
        <v>0</v>
      </c>
      <c r="L35" s="7">
        <f>ROUND(I35*1.055,3)</f>
        <v>0</v>
      </c>
      <c r="M35" s="7">
        <f>ROUND(J35*1.055,3)</f>
        <v>0</v>
      </c>
      <c r="N35" s="8">
        <f t="shared" si="6"/>
        <v>0</v>
      </c>
      <c r="O35" s="7">
        <f>ROUND(L35*1.052,3)</f>
        <v>0</v>
      </c>
      <c r="P35" s="7">
        <f>ROUND(M35*1.052,3)</f>
        <v>0</v>
      </c>
      <c r="Q35" s="8">
        <f t="shared" si="4"/>
        <v>0</v>
      </c>
    </row>
    <row r="36" spans="1:17" s="29" customFormat="1" ht="15.75">
      <c r="A36" s="16">
        <v>2400</v>
      </c>
      <c r="B36" s="18" t="s">
        <v>28</v>
      </c>
      <c r="C36" s="13">
        <f>SUM(C37:C38)</f>
        <v>0</v>
      </c>
      <c r="D36" s="13">
        <f>SUM(D37:D38)</f>
        <v>0</v>
      </c>
      <c r="E36" s="8">
        <f t="shared" si="0"/>
        <v>0</v>
      </c>
      <c r="F36" s="13">
        <f>SUM(F37:F38)</f>
        <v>0</v>
      </c>
      <c r="G36" s="13">
        <f>SUM(G37:G38)</f>
        <v>0</v>
      </c>
      <c r="H36" s="8">
        <f t="shared" si="3"/>
        <v>0</v>
      </c>
      <c r="I36" s="10">
        <f>SUM(I37:I38)</f>
        <v>0</v>
      </c>
      <c r="J36" s="10">
        <f>SUM(J37:J38)</f>
        <v>0</v>
      </c>
      <c r="K36" s="8">
        <f t="shared" si="5"/>
        <v>0</v>
      </c>
      <c r="L36" s="10">
        <f>SUM(L37:L38)</f>
        <v>0</v>
      </c>
      <c r="M36" s="10">
        <f>SUM(M37:M38)</f>
        <v>0</v>
      </c>
      <c r="N36" s="8">
        <f t="shared" si="6"/>
        <v>0</v>
      </c>
      <c r="O36" s="10">
        <f>SUM(O37:O38)</f>
        <v>0</v>
      </c>
      <c r="P36" s="10">
        <f>SUM(P37:P38)</f>
        <v>0</v>
      </c>
      <c r="Q36" s="8">
        <f t="shared" si="4"/>
        <v>0</v>
      </c>
    </row>
    <row r="37" spans="1:17" s="30" customFormat="1" ht="15.75">
      <c r="A37" s="17">
        <v>2410</v>
      </c>
      <c r="B37" s="19" t="s">
        <v>29</v>
      </c>
      <c r="C37" s="14"/>
      <c r="D37" s="14"/>
      <c r="E37" s="8">
        <f t="shared" si="0"/>
        <v>0</v>
      </c>
      <c r="F37" s="14"/>
      <c r="G37" s="14"/>
      <c r="H37" s="8">
        <f t="shared" si="3"/>
        <v>0</v>
      </c>
      <c r="I37" s="11"/>
      <c r="J37" s="11"/>
      <c r="K37" s="8">
        <f t="shared" si="5"/>
        <v>0</v>
      </c>
      <c r="L37" s="11"/>
      <c r="M37" s="11"/>
      <c r="N37" s="8">
        <f t="shared" si="6"/>
        <v>0</v>
      </c>
      <c r="O37" s="11"/>
      <c r="P37" s="11"/>
      <c r="Q37" s="8">
        <f t="shared" si="4"/>
        <v>0</v>
      </c>
    </row>
    <row r="38" spans="1:17" s="30" customFormat="1" ht="15.75">
      <c r="A38" s="17">
        <v>2420</v>
      </c>
      <c r="B38" s="19" t="s">
        <v>30</v>
      </c>
      <c r="C38" s="14"/>
      <c r="D38" s="14"/>
      <c r="E38" s="8">
        <f t="shared" si="0"/>
        <v>0</v>
      </c>
      <c r="F38" s="14"/>
      <c r="G38" s="14"/>
      <c r="H38" s="8">
        <f t="shared" si="3"/>
        <v>0</v>
      </c>
      <c r="I38" s="11"/>
      <c r="J38" s="11"/>
      <c r="K38" s="8">
        <f t="shared" si="5"/>
        <v>0</v>
      </c>
      <c r="L38" s="11"/>
      <c r="M38" s="11"/>
      <c r="N38" s="8">
        <f t="shared" si="6"/>
        <v>0</v>
      </c>
      <c r="O38" s="11"/>
      <c r="P38" s="11"/>
      <c r="Q38" s="8">
        <f t="shared" si="4"/>
        <v>0</v>
      </c>
    </row>
    <row r="39" spans="1:17" s="30" customFormat="1" ht="15.75">
      <c r="A39" s="16">
        <v>2600</v>
      </c>
      <c r="B39" s="18" t="s">
        <v>31</v>
      </c>
      <c r="C39" s="14">
        <f>SUM(C40:C42)</f>
        <v>0</v>
      </c>
      <c r="D39" s="14">
        <f>SUM(D40:D42)</f>
        <v>0</v>
      </c>
      <c r="E39" s="8">
        <f t="shared" si="0"/>
        <v>0</v>
      </c>
      <c r="F39" s="14">
        <f>SUM(F40:F42)</f>
        <v>0</v>
      </c>
      <c r="G39" s="14">
        <f>SUM(G40:G42)</f>
        <v>0</v>
      </c>
      <c r="H39" s="8">
        <f t="shared" si="3"/>
        <v>0</v>
      </c>
      <c r="I39" s="11">
        <f>SUM(I40:I42)</f>
        <v>0</v>
      </c>
      <c r="J39" s="11">
        <f>SUM(J40:J42)</f>
        <v>0</v>
      </c>
      <c r="K39" s="8">
        <f t="shared" si="5"/>
        <v>0</v>
      </c>
      <c r="L39" s="11">
        <f>SUM(L40:L42)</f>
        <v>0</v>
      </c>
      <c r="M39" s="11">
        <f>SUM(M40:M42)</f>
        <v>0</v>
      </c>
      <c r="N39" s="8">
        <f t="shared" si="6"/>
        <v>0</v>
      </c>
      <c r="O39" s="11">
        <f>SUM(O40:O42)</f>
        <v>0</v>
      </c>
      <c r="P39" s="11">
        <f>SUM(P40:P42)</f>
        <v>0</v>
      </c>
      <c r="Q39" s="8">
        <f t="shared" si="4"/>
        <v>0</v>
      </c>
    </row>
    <row r="40" spans="1:17" ht="30" hidden="1">
      <c r="A40" s="17">
        <v>2610</v>
      </c>
      <c r="B40" s="20" t="s">
        <v>32</v>
      </c>
      <c r="C40" s="8"/>
      <c r="D40" s="8"/>
      <c r="E40" s="8">
        <f t="shared" si="0"/>
        <v>0</v>
      </c>
      <c r="F40" s="8"/>
      <c r="G40" s="8"/>
      <c r="H40" s="8">
        <f t="shared" si="3"/>
        <v>0</v>
      </c>
      <c r="I40" s="7">
        <f>ROUND(F40*1.081,3)</f>
        <v>0</v>
      </c>
      <c r="J40" s="7"/>
      <c r="K40" s="8">
        <f t="shared" si="5"/>
        <v>0</v>
      </c>
      <c r="L40" s="7">
        <f>ROUND(I40*1.055,3)</f>
        <v>0</v>
      </c>
      <c r="M40" s="7">
        <f>ROUND(J40*1.055,3)</f>
        <v>0</v>
      </c>
      <c r="N40" s="8">
        <f t="shared" si="6"/>
        <v>0</v>
      </c>
      <c r="O40" s="7">
        <f>ROUND(L40*1.052,3)</f>
        <v>0</v>
      </c>
      <c r="P40" s="7">
        <f>ROUND(M40*1.052,3)</f>
        <v>0</v>
      </c>
      <c r="Q40" s="8">
        <f t="shared" si="4"/>
        <v>0</v>
      </c>
    </row>
    <row r="41" spans="1:17" ht="30" hidden="1">
      <c r="A41" s="17">
        <v>2620</v>
      </c>
      <c r="B41" s="20" t="s">
        <v>33</v>
      </c>
      <c r="C41" s="8"/>
      <c r="D41" s="8"/>
      <c r="E41" s="8">
        <f t="shared" si="0"/>
        <v>0</v>
      </c>
      <c r="F41" s="8"/>
      <c r="G41" s="8"/>
      <c r="H41" s="8">
        <f t="shared" si="3"/>
        <v>0</v>
      </c>
      <c r="I41" s="7"/>
      <c r="J41" s="7"/>
      <c r="K41" s="8">
        <f t="shared" si="5"/>
        <v>0</v>
      </c>
      <c r="L41" s="7"/>
      <c r="M41" s="7"/>
      <c r="N41" s="8">
        <f t="shared" si="6"/>
        <v>0</v>
      </c>
      <c r="O41" s="7"/>
      <c r="P41" s="7"/>
      <c r="Q41" s="8">
        <f t="shared" si="4"/>
        <v>0</v>
      </c>
    </row>
    <row r="42" spans="1:17" ht="30" hidden="1">
      <c r="A42" s="17">
        <v>2630</v>
      </c>
      <c r="B42" s="20" t="s">
        <v>34</v>
      </c>
      <c r="C42" s="8"/>
      <c r="D42" s="8"/>
      <c r="E42" s="8">
        <f t="shared" si="0"/>
        <v>0</v>
      </c>
      <c r="F42" s="8"/>
      <c r="G42" s="8"/>
      <c r="H42" s="8">
        <f t="shared" si="3"/>
        <v>0</v>
      </c>
      <c r="I42" s="7"/>
      <c r="J42" s="7"/>
      <c r="K42" s="8">
        <f t="shared" si="5"/>
        <v>0</v>
      </c>
      <c r="L42" s="7"/>
      <c r="M42" s="7"/>
      <c r="N42" s="8">
        <f t="shared" si="6"/>
        <v>0</v>
      </c>
      <c r="O42" s="7"/>
      <c r="P42" s="7"/>
      <c r="Q42" s="8">
        <f t="shared" si="4"/>
        <v>0</v>
      </c>
    </row>
    <row r="43" spans="1:17" s="28" customFormat="1" ht="15.75">
      <c r="A43" s="16">
        <v>2700</v>
      </c>
      <c r="B43" s="18" t="s">
        <v>35</v>
      </c>
      <c r="C43" s="12">
        <f>SUM(C44:C46)</f>
        <v>0</v>
      </c>
      <c r="D43" s="12">
        <f>SUM(D44:D46)</f>
        <v>0</v>
      </c>
      <c r="E43" s="8">
        <f t="shared" si="0"/>
        <v>0</v>
      </c>
      <c r="F43" s="12">
        <f>SUM(F44:F46)</f>
        <v>0</v>
      </c>
      <c r="G43" s="12">
        <f>SUM(G44:G46)</f>
        <v>0</v>
      </c>
      <c r="H43" s="8">
        <f t="shared" si="3"/>
        <v>0</v>
      </c>
      <c r="I43" s="9">
        <f>SUM(I44:I46)</f>
        <v>0</v>
      </c>
      <c r="J43" s="9">
        <f>SUM(J44:J46)</f>
        <v>0</v>
      </c>
      <c r="K43" s="8">
        <f t="shared" si="5"/>
        <v>0</v>
      </c>
      <c r="L43" s="9">
        <f>SUM(L44:L46)</f>
        <v>0</v>
      </c>
      <c r="M43" s="9">
        <f>SUM(M44:M46)</f>
        <v>0</v>
      </c>
      <c r="N43" s="8">
        <f t="shared" si="6"/>
        <v>0</v>
      </c>
      <c r="O43" s="9">
        <f>SUM(O44:O46)</f>
        <v>0</v>
      </c>
      <c r="P43" s="9">
        <f>SUM(P44:P46)</f>
        <v>0</v>
      </c>
      <c r="Q43" s="8">
        <f t="shared" si="4"/>
        <v>0</v>
      </c>
    </row>
    <row r="44" spans="1:17" s="29" customFormat="1" ht="15.75">
      <c r="A44" s="17">
        <v>2710</v>
      </c>
      <c r="B44" s="19" t="s">
        <v>36</v>
      </c>
      <c r="C44" s="13"/>
      <c r="D44" s="13"/>
      <c r="E44" s="8">
        <f t="shared" si="0"/>
        <v>0</v>
      </c>
      <c r="F44" s="13"/>
      <c r="G44" s="13"/>
      <c r="H44" s="8">
        <f t="shared" si="3"/>
        <v>0</v>
      </c>
      <c r="I44" s="10"/>
      <c r="J44" s="10"/>
      <c r="K44" s="8">
        <f t="shared" si="5"/>
        <v>0</v>
      </c>
      <c r="L44" s="10"/>
      <c r="M44" s="10"/>
      <c r="N44" s="8">
        <f t="shared" si="6"/>
        <v>0</v>
      </c>
      <c r="O44" s="10"/>
      <c r="P44" s="10"/>
      <c r="Q44" s="8">
        <f t="shared" si="4"/>
        <v>0</v>
      </c>
    </row>
    <row r="45" spans="1:17" s="30" customFormat="1" ht="15.75">
      <c r="A45" s="17">
        <v>2720</v>
      </c>
      <c r="B45" s="19" t="s">
        <v>37</v>
      </c>
      <c r="C45" s="14"/>
      <c r="D45" s="14"/>
      <c r="E45" s="8">
        <f t="shared" si="0"/>
        <v>0</v>
      </c>
      <c r="F45" s="14"/>
      <c r="G45" s="14"/>
      <c r="H45" s="8">
        <f t="shared" si="3"/>
        <v>0</v>
      </c>
      <c r="I45" s="11"/>
      <c r="J45" s="11"/>
      <c r="K45" s="8">
        <f t="shared" si="5"/>
        <v>0</v>
      </c>
      <c r="L45" s="11"/>
      <c r="M45" s="11"/>
      <c r="N45" s="8">
        <f t="shared" si="6"/>
        <v>0</v>
      </c>
      <c r="O45" s="11"/>
      <c r="P45" s="11"/>
      <c r="Q45" s="8">
        <f t="shared" si="4"/>
        <v>0</v>
      </c>
    </row>
    <row r="46" spans="1:17" s="30" customFormat="1" ht="15.75">
      <c r="A46" s="17">
        <v>2730</v>
      </c>
      <c r="B46" s="19" t="s">
        <v>38</v>
      </c>
      <c r="C46" s="14"/>
      <c r="D46" s="14"/>
      <c r="E46" s="8">
        <f t="shared" si="0"/>
        <v>0</v>
      </c>
      <c r="F46" s="14"/>
      <c r="G46" s="14"/>
      <c r="H46" s="8">
        <f t="shared" si="3"/>
        <v>0</v>
      </c>
      <c r="I46" s="11"/>
      <c r="J46" s="11"/>
      <c r="K46" s="8">
        <f t="shared" si="5"/>
        <v>0</v>
      </c>
      <c r="L46" s="7">
        <f>ROUND(I46*1.055,3)</f>
        <v>0</v>
      </c>
      <c r="M46" s="7">
        <f>ROUND(J46*1.055,3)</f>
        <v>0</v>
      </c>
      <c r="N46" s="8">
        <f t="shared" si="6"/>
        <v>0</v>
      </c>
      <c r="O46" s="7">
        <f>ROUND(L46*1.052,3)</f>
        <v>0</v>
      </c>
      <c r="P46" s="7">
        <f>ROUND(M46*1.052,3)</f>
        <v>0</v>
      </c>
      <c r="Q46" s="8">
        <f t="shared" si="4"/>
        <v>0</v>
      </c>
    </row>
    <row r="47" spans="1:17" s="30" customFormat="1" ht="15.75">
      <c r="A47" s="16">
        <v>2800</v>
      </c>
      <c r="B47" s="18" t="s">
        <v>39</v>
      </c>
      <c r="C47" s="14"/>
      <c r="D47" s="14"/>
      <c r="E47" s="8">
        <f t="shared" si="0"/>
        <v>0</v>
      </c>
      <c r="F47" s="14"/>
      <c r="G47" s="14"/>
      <c r="H47" s="8">
        <f t="shared" si="3"/>
        <v>0</v>
      </c>
      <c r="I47" s="7">
        <f>ROUND(F47*1.12,3)</f>
        <v>0</v>
      </c>
      <c r="J47" s="11"/>
      <c r="K47" s="8">
        <f t="shared" si="5"/>
        <v>0</v>
      </c>
      <c r="L47" s="7">
        <f>ROUND(I47*1.055,3)</f>
        <v>0</v>
      </c>
      <c r="M47" s="7">
        <f>ROUND(J47*1.055,3)</f>
        <v>0</v>
      </c>
      <c r="N47" s="8">
        <f t="shared" si="6"/>
        <v>0</v>
      </c>
      <c r="O47" s="7">
        <f>ROUND(L47*1.052,3)</f>
        <v>0</v>
      </c>
      <c r="P47" s="7">
        <f>ROUND(M47*1.052,3)</f>
        <v>0</v>
      </c>
      <c r="Q47" s="8">
        <f t="shared" si="4"/>
        <v>0</v>
      </c>
    </row>
    <row r="48" spans="1:17" s="30" customFormat="1" ht="15.75">
      <c r="A48" s="16">
        <v>2900</v>
      </c>
      <c r="B48" s="18" t="s">
        <v>40</v>
      </c>
      <c r="C48" s="14"/>
      <c r="D48" s="14"/>
      <c r="E48" s="8">
        <f t="shared" si="0"/>
        <v>0</v>
      </c>
      <c r="F48" s="14"/>
      <c r="G48" s="14"/>
      <c r="H48" s="8">
        <f t="shared" si="3"/>
        <v>0</v>
      </c>
      <c r="I48" s="11"/>
      <c r="J48" s="11"/>
      <c r="K48" s="8">
        <f t="shared" si="5"/>
        <v>0</v>
      </c>
      <c r="L48" s="11"/>
      <c r="M48" s="11"/>
      <c r="N48" s="8">
        <f t="shared" si="6"/>
        <v>0</v>
      </c>
      <c r="O48" s="11"/>
      <c r="P48" s="11"/>
      <c r="Q48" s="8">
        <f t="shared" si="4"/>
        <v>0</v>
      </c>
    </row>
    <row r="49" spans="1:17" ht="15.75">
      <c r="A49" s="16">
        <v>3000</v>
      </c>
      <c r="B49" s="18" t="s">
        <v>41</v>
      </c>
      <c r="C49" s="8">
        <f>C50+C64</f>
        <v>0</v>
      </c>
      <c r="D49" s="8">
        <f>D50+D64</f>
        <v>0</v>
      </c>
      <c r="E49" s="8">
        <f t="shared" si="0"/>
        <v>0</v>
      </c>
      <c r="F49" s="8">
        <f>F50+F64</f>
        <v>0</v>
      </c>
      <c r="G49" s="8">
        <f>G50+G64</f>
        <v>0</v>
      </c>
      <c r="H49" s="8">
        <f t="shared" si="3"/>
        <v>0</v>
      </c>
      <c r="I49" s="7">
        <f>I50+I64</f>
        <v>0</v>
      </c>
      <c r="J49" s="7">
        <f>J50+J64</f>
        <v>0</v>
      </c>
      <c r="K49" s="8">
        <f t="shared" si="5"/>
        <v>0</v>
      </c>
      <c r="L49" s="7">
        <f>L50+L64</f>
        <v>0</v>
      </c>
      <c r="M49" s="7">
        <f>M50+M64</f>
        <v>0</v>
      </c>
      <c r="N49" s="8">
        <f t="shared" si="6"/>
        <v>0</v>
      </c>
      <c r="O49" s="7">
        <f>O50+O64</f>
        <v>0</v>
      </c>
      <c r="P49" s="7">
        <f>P50+P64</f>
        <v>0</v>
      </c>
      <c r="Q49" s="8">
        <f t="shared" si="4"/>
        <v>0</v>
      </c>
    </row>
    <row r="50" spans="1:17" s="30" customFormat="1" ht="15.75">
      <c r="A50" s="16">
        <v>3100</v>
      </c>
      <c r="B50" s="18" t="s">
        <v>42</v>
      </c>
      <c r="C50" s="14">
        <f>SUM(C51:C63)</f>
        <v>0</v>
      </c>
      <c r="D50" s="14">
        <f>SUM(D51:D63)</f>
        <v>0</v>
      </c>
      <c r="E50" s="8">
        <f t="shared" si="0"/>
        <v>0</v>
      </c>
      <c r="F50" s="14">
        <f>SUM(F51:F63)</f>
        <v>0</v>
      </c>
      <c r="G50" s="14">
        <f>SUM(G51:G63)</f>
        <v>0</v>
      </c>
      <c r="H50" s="8">
        <f t="shared" si="3"/>
        <v>0</v>
      </c>
      <c r="I50" s="11">
        <f>SUM(I51:I63)</f>
        <v>0</v>
      </c>
      <c r="J50" s="11">
        <f>SUM(J51:J63)</f>
        <v>0</v>
      </c>
      <c r="K50" s="8">
        <f t="shared" si="5"/>
        <v>0</v>
      </c>
      <c r="L50" s="11">
        <f>SUM(L51:L63)</f>
        <v>0</v>
      </c>
      <c r="M50" s="11">
        <f>SUM(M51:M63)</f>
        <v>0</v>
      </c>
      <c r="N50" s="8">
        <f t="shared" si="6"/>
        <v>0</v>
      </c>
      <c r="O50" s="11">
        <f>SUM(O51:O63)</f>
        <v>0</v>
      </c>
      <c r="P50" s="11">
        <f>SUM(P51:P63)</f>
        <v>0</v>
      </c>
      <c r="Q50" s="8">
        <f t="shared" si="4"/>
        <v>0</v>
      </c>
    </row>
    <row r="51" spans="1:17" ht="30" hidden="1">
      <c r="A51" s="17">
        <v>3110</v>
      </c>
      <c r="B51" s="20" t="s">
        <v>43</v>
      </c>
      <c r="C51" s="8"/>
      <c r="D51" s="8"/>
      <c r="E51" s="8">
        <f t="shared" si="0"/>
        <v>0</v>
      </c>
      <c r="F51" s="8"/>
      <c r="G51" s="8"/>
      <c r="H51" s="8">
        <f t="shared" si="3"/>
        <v>0</v>
      </c>
      <c r="I51" s="7"/>
      <c r="J51" s="7"/>
      <c r="K51" s="8">
        <f t="shared" si="5"/>
        <v>0</v>
      </c>
      <c r="L51" s="7">
        <f>ROUND(I51*1.055,3)</f>
        <v>0</v>
      </c>
      <c r="M51" s="7">
        <f>ROUND(J51*1.055,3)</f>
        <v>0</v>
      </c>
      <c r="N51" s="8">
        <f t="shared" si="6"/>
        <v>0</v>
      </c>
      <c r="O51" s="7">
        <f>ROUND(L51*1.052,3)</f>
        <v>0</v>
      </c>
      <c r="P51" s="7">
        <f>ROUND(M51*1.052,3)</f>
        <v>0</v>
      </c>
      <c r="Q51" s="8">
        <f t="shared" si="4"/>
        <v>0</v>
      </c>
    </row>
    <row r="52" spans="1:17" ht="15.75" hidden="1">
      <c r="A52" s="17">
        <v>3120</v>
      </c>
      <c r="B52" s="20" t="s">
        <v>44</v>
      </c>
      <c r="C52" s="8"/>
      <c r="D52" s="8"/>
      <c r="E52" s="8">
        <f t="shared" si="0"/>
        <v>0</v>
      </c>
      <c r="F52" s="8"/>
      <c r="G52" s="8"/>
      <c r="H52" s="8">
        <f t="shared" si="3"/>
        <v>0</v>
      </c>
      <c r="I52" s="7"/>
      <c r="J52" s="7"/>
      <c r="K52" s="8">
        <f t="shared" si="5"/>
        <v>0</v>
      </c>
      <c r="L52" s="7"/>
      <c r="M52" s="7"/>
      <c r="N52" s="8">
        <f t="shared" si="6"/>
        <v>0</v>
      </c>
      <c r="O52" s="7"/>
      <c r="P52" s="7"/>
      <c r="Q52" s="8">
        <f t="shared" si="4"/>
        <v>0</v>
      </c>
    </row>
    <row r="53" spans="1:17" ht="15.75" hidden="1">
      <c r="A53" s="17">
        <v>3121</v>
      </c>
      <c r="B53" s="20" t="s">
        <v>45</v>
      </c>
      <c r="C53" s="8"/>
      <c r="D53" s="8"/>
      <c r="E53" s="8">
        <f t="shared" si="0"/>
        <v>0</v>
      </c>
      <c r="F53" s="8"/>
      <c r="G53" s="8"/>
      <c r="H53" s="8">
        <f t="shared" si="3"/>
        <v>0</v>
      </c>
      <c r="I53" s="7"/>
      <c r="J53" s="7"/>
      <c r="K53" s="8">
        <f t="shared" si="5"/>
        <v>0</v>
      </c>
      <c r="L53" s="7"/>
      <c r="M53" s="7"/>
      <c r="N53" s="8">
        <f t="shared" si="6"/>
        <v>0</v>
      </c>
      <c r="O53" s="7"/>
      <c r="P53" s="7"/>
      <c r="Q53" s="8">
        <f t="shared" si="4"/>
        <v>0</v>
      </c>
    </row>
    <row r="54" spans="1:17" ht="15.75" hidden="1">
      <c r="A54" s="17">
        <v>3122</v>
      </c>
      <c r="B54" s="20" t="s">
        <v>46</v>
      </c>
      <c r="C54" s="8"/>
      <c r="D54" s="8"/>
      <c r="E54" s="8">
        <f t="shared" si="0"/>
        <v>0</v>
      </c>
      <c r="F54" s="8"/>
      <c r="G54" s="8"/>
      <c r="H54" s="8">
        <f t="shared" si="3"/>
        <v>0</v>
      </c>
      <c r="I54" s="7"/>
      <c r="J54" s="7"/>
      <c r="K54" s="8">
        <f t="shared" si="5"/>
        <v>0</v>
      </c>
      <c r="L54" s="7"/>
      <c r="M54" s="7"/>
      <c r="N54" s="8">
        <f t="shared" si="6"/>
        <v>0</v>
      </c>
      <c r="O54" s="7"/>
      <c r="P54" s="7"/>
      <c r="Q54" s="8">
        <f t="shared" si="4"/>
        <v>0</v>
      </c>
    </row>
    <row r="55" spans="1:17" ht="15.75" hidden="1">
      <c r="A55" s="17">
        <v>3130</v>
      </c>
      <c r="B55" s="20" t="s">
        <v>47</v>
      </c>
      <c r="C55" s="8"/>
      <c r="D55" s="8"/>
      <c r="E55" s="8">
        <f t="shared" si="0"/>
        <v>0</v>
      </c>
      <c r="F55" s="8"/>
      <c r="G55" s="8"/>
      <c r="H55" s="8">
        <f t="shared" si="3"/>
        <v>0</v>
      </c>
      <c r="I55" s="7"/>
      <c r="J55" s="7"/>
      <c r="K55" s="8">
        <f t="shared" si="5"/>
        <v>0</v>
      </c>
      <c r="L55" s="7"/>
      <c r="M55" s="7"/>
      <c r="N55" s="8">
        <f t="shared" si="6"/>
        <v>0</v>
      </c>
      <c r="O55" s="7"/>
      <c r="P55" s="7"/>
      <c r="Q55" s="8">
        <f t="shared" si="4"/>
        <v>0</v>
      </c>
    </row>
    <row r="56" spans="1:17" ht="15.75" hidden="1">
      <c r="A56" s="17">
        <v>3131</v>
      </c>
      <c r="B56" s="20" t="s">
        <v>48</v>
      </c>
      <c r="C56" s="8"/>
      <c r="D56" s="8"/>
      <c r="E56" s="8">
        <f t="shared" si="0"/>
        <v>0</v>
      </c>
      <c r="F56" s="8"/>
      <c r="G56" s="8"/>
      <c r="H56" s="8">
        <f t="shared" si="3"/>
        <v>0</v>
      </c>
      <c r="I56" s="7"/>
      <c r="J56" s="7"/>
      <c r="K56" s="8">
        <f t="shared" si="5"/>
        <v>0</v>
      </c>
      <c r="L56" s="7"/>
      <c r="M56" s="7"/>
      <c r="N56" s="8">
        <f t="shared" si="6"/>
        <v>0</v>
      </c>
      <c r="O56" s="7"/>
      <c r="P56" s="7"/>
      <c r="Q56" s="8">
        <f t="shared" si="4"/>
        <v>0</v>
      </c>
    </row>
    <row r="57" spans="1:17" s="29" customFormat="1" ht="15.75" hidden="1">
      <c r="A57" s="17">
        <v>3132</v>
      </c>
      <c r="B57" s="20" t="s">
        <v>49</v>
      </c>
      <c r="C57" s="13"/>
      <c r="D57" s="13"/>
      <c r="E57" s="8">
        <f t="shared" si="0"/>
        <v>0</v>
      </c>
      <c r="F57" s="13"/>
      <c r="G57" s="13"/>
      <c r="H57" s="8">
        <f t="shared" si="3"/>
        <v>0</v>
      </c>
      <c r="I57" s="10"/>
      <c r="J57" s="10"/>
      <c r="K57" s="8">
        <f t="shared" si="5"/>
        <v>0</v>
      </c>
      <c r="L57" s="7">
        <f>ROUND(I57*1.055,3)</f>
        <v>0</v>
      </c>
      <c r="M57" s="7">
        <f>ROUND(J57*1.055,3)</f>
        <v>0</v>
      </c>
      <c r="N57" s="8">
        <f t="shared" si="6"/>
        <v>0</v>
      </c>
      <c r="O57" s="7">
        <f>ROUND(L57*1.052,3)</f>
        <v>0</v>
      </c>
      <c r="P57" s="7">
        <f>ROUND(M57*1.052,3)</f>
        <v>0</v>
      </c>
      <c r="Q57" s="8">
        <f t="shared" si="4"/>
        <v>0</v>
      </c>
    </row>
    <row r="58" spans="1:17" s="29" customFormat="1" ht="15.75" hidden="1">
      <c r="A58" s="17">
        <v>3140</v>
      </c>
      <c r="B58" s="20" t="s">
        <v>50</v>
      </c>
      <c r="C58" s="13"/>
      <c r="D58" s="13"/>
      <c r="E58" s="8">
        <f t="shared" si="0"/>
        <v>0</v>
      </c>
      <c r="F58" s="13"/>
      <c r="G58" s="13"/>
      <c r="H58" s="8">
        <f t="shared" si="3"/>
        <v>0</v>
      </c>
      <c r="I58" s="10"/>
      <c r="J58" s="10"/>
      <c r="K58" s="8">
        <f t="shared" si="5"/>
        <v>0</v>
      </c>
      <c r="L58" s="10"/>
      <c r="M58" s="10"/>
      <c r="N58" s="8">
        <f t="shared" si="6"/>
        <v>0</v>
      </c>
      <c r="O58" s="10"/>
      <c r="P58" s="10"/>
      <c r="Q58" s="8">
        <f t="shared" si="4"/>
        <v>0</v>
      </c>
    </row>
    <row r="59" spans="1:17" s="29" customFormat="1" ht="15.75" hidden="1">
      <c r="A59" s="17">
        <v>3141</v>
      </c>
      <c r="B59" s="20" t="s">
        <v>51</v>
      </c>
      <c r="C59" s="13"/>
      <c r="D59" s="13"/>
      <c r="E59" s="8">
        <f t="shared" si="0"/>
        <v>0</v>
      </c>
      <c r="F59" s="13"/>
      <c r="G59" s="13"/>
      <c r="H59" s="8">
        <f t="shared" si="3"/>
        <v>0</v>
      </c>
      <c r="I59" s="10"/>
      <c r="J59" s="10"/>
      <c r="K59" s="8">
        <f t="shared" si="5"/>
        <v>0</v>
      </c>
      <c r="L59" s="10"/>
      <c r="M59" s="10"/>
      <c r="N59" s="8">
        <f t="shared" si="6"/>
        <v>0</v>
      </c>
      <c r="O59" s="10"/>
      <c r="P59" s="10"/>
      <c r="Q59" s="8">
        <f t="shared" si="4"/>
        <v>0</v>
      </c>
    </row>
    <row r="60" spans="1:17" s="29" customFormat="1" ht="15.75" hidden="1">
      <c r="A60" s="17">
        <v>3142</v>
      </c>
      <c r="B60" s="20" t="s">
        <v>52</v>
      </c>
      <c r="C60" s="13"/>
      <c r="D60" s="13"/>
      <c r="E60" s="8">
        <f t="shared" si="0"/>
        <v>0</v>
      </c>
      <c r="F60" s="13"/>
      <c r="G60" s="13"/>
      <c r="H60" s="8">
        <f t="shared" si="3"/>
        <v>0</v>
      </c>
      <c r="I60" s="10"/>
      <c r="J60" s="10"/>
      <c r="K60" s="8">
        <f t="shared" si="5"/>
        <v>0</v>
      </c>
      <c r="L60" s="10"/>
      <c r="M60" s="10"/>
      <c r="N60" s="8">
        <f t="shared" si="6"/>
        <v>0</v>
      </c>
      <c r="O60" s="10"/>
      <c r="P60" s="10"/>
      <c r="Q60" s="8">
        <f t="shared" si="4"/>
        <v>0</v>
      </c>
    </row>
    <row r="61" spans="1:17" ht="15.75" hidden="1">
      <c r="A61" s="17">
        <v>3143</v>
      </c>
      <c r="B61" s="20" t="s">
        <v>53</v>
      </c>
      <c r="C61" s="8"/>
      <c r="D61" s="8"/>
      <c r="E61" s="8">
        <f t="shared" si="0"/>
        <v>0</v>
      </c>
      <c r="F61" s="8"/>
      <c r="G61" s="8"/>
      <c r="H61" s="8">
        <f t="shared" si="3"/>
        <v>0</v>
      </c>
      <c r="I61" s="7"/>
      <c r="J61" s="7"/>
      <c r="K61" s="8">
        <f t="shared" si="5"/>
        <v>0</v>
      </c>
      <c r="L61" s="7"/>
      <c r="M61" s="7"/>
      <c r="N61" s="8">
        <f t="shared" si="6"/>
        <v>0</v>
      </c>
      <c r="O61" s="7"/>
      <c r="P61" s="7"/>
      <c r="Q61" s="8">
        <f t="shared" si="4"/>
        <v>0</v>
      </c>
    </row>
    <row r="62" spans="1:17" s="28" customFormat="1" ht="15.75" hidden="1">
      <c r="A62" s="17">
        <v>3150</v>
      </c>
      <c r="B62" s="20" t="s">
        <v>54</v>
      </c>
      <c r="C62" s="12"/>
      <c r="D62" s="12"/>
      <c r="E62" s="8">
        <f t="shared" si="0"/>
        <v>0</v>
      </c>
      <c r="F62" s="12"/>
      <c r="G62" s="12"/>
      <c r="H62" s="8">
        <f t="shared" si="3"/>
        <v>0</v>
      </c>
      <c r="I62" s="9"/>
      <c r="J62" s="9"/>
      <c r="K62" s="8">
        <f t="shared" si="5"/>
        <v>0</v>
      </c>
      <c r="L62" s="9"/>
      <c r="M62" s="9"/>
      <c r="N62" s="8">
        <f t="shared" si="6"/>
        <v>0</v>
      </c>
      <c r="O62" s="9"/>
      <c r="P62" s="9"/>
      <c r="Q62" s="8">
        <f t="shared" si="4"/>
        <v>0</v>
      </c>
    </row>
    <row r="63" spans="1:17" ht="15.75" hidden="1">
      <c r="A63" s="17">
        <v>3160</v>
      </c>
      <c r="B63" s="20" t="s">
        <v>55</v>
      </c>
      <c r="C63" s="8"/>
      <c r="D63" s="8"/>
      <c r="E63" s="8">
        <f t="shared" si="0"/>
        <v>0</v>
      </c>
      <c r="F63" s="8"/>
      <c r="G63" s="8"/>
      <c r="H63" s="8">
        <f t="shared" si="3"/>
        <v>0</v>
      </c>
      <c r="I63" s="7"/>
      <c r="J63" s="7"/>
      <c r="K63" s="8">
        <f t="shared" si="5"/>
        <v>0</v>
      </c>
      <c r="L63" s="7"/>
      <c r="M63" s="7"/>
      <c r="N63" s="8">
        <f t="shared" si="6"/>
        <v>0</v>
      </c>
      <c r="O63" s="7"/>
      <c r="P63" s="7"/>
      <c r="Q63" s="8">
        <f t="shared" si="4"/>
        <v>0</v>
      </c>
    </row>
    <row r="64" spans="1:17" ht="15.75">
      <c r="A64" s="16">
        <v>3200</v>
      </c>
      <c r="B64" s="21" t="s">
        <v>56</v>
      </c>
      <c r="C64" s="8">
        <f>SUM(C65:C68)</f>
        <v>0</v>
      </c>
      <c r="D64" s="8">
        <f>SUM(D65:D68)</f>
        <v>0</v>
      </c>
      <c r="E64" s="8">
        <f t="shared" si="0"/>
        <v>0</v>
      </c>
      <c r="F64" s="8">
        <f>SUM(F65:F68)</f>
        <v>0</v>
      </c>
      <c r="G64" s="8">
        <f>SUM(G65:G68)</f>
        <v>0</v>
      </c>
      <c r="H64" s="8">
        <f t="shared" si="3"/>
        <v>0</v>
      </c>
      <c r="I64" s="7">
        <f>SUM(I65:I68)</f>
        <v>0</v>
      </c>
      <c r="J64" s="7">
        <f>SUM(J65:J68)</f>
        <v>0</v>
      </c>
      <c r="K64" s="8">
        <f t="shared" si="5"/>
        <v>0</v>
      </c>
      <c r="L64" s="7">
        <f>SUM(L65:L68)</f>
        <v>0</v>
      </c>
      <c r="M64" s="7">
        <f>SUM(M65:M68)</f>
        <v>0</v>
      </c>
      <c r="N64" s="8">
        <f t="shared" si="6"/>
        <v>0</v>
      </c>
      <c r="O64" s="7">
        <f>SUM(O65:O68)</f>
        <v>0</v>
      </c>
      <c r="P64" s="7">
        <f>SUM(P65:P68)</f>
        <v>0</v>
      </c>
      <c r="Q64" s="8">
        <f t="shared" si="4"/>
        <v>0</v>
      </c>
    </row>
    <row r="65" spans="1:17" ht="30" hidden="1">
      <c r="A65" s="17">
        <v>3210</v>
      </c>
      <c r="B65" s="20" t="s">
        <v>57</v>
      </c>
      <c r="C65" s="8"/>
      <c r="D65" s="8"/>
      <c r="E65" s="8">
        <f t="shared" si="0"/>
        <v>0</v>
      </c>
      <c r="F65" s="8"/>
      <c r="G65" s="8"/>
      <c r="H65" s="8">
        <f t="shared" si="3"/>
        <v>0</v>
      </c>
      <c r="I65" s="7"/>
      <c r="J65" s="7"/>
      <c r="K65" s="8">
        <f t="shared" si="5"/>
        <v>0</v>
      </c>
      <c r="L65" s="7"/>
      <c r="M65" s="7"/>
      <c r="N65" s="8">
        <f t="shared" si="6"/>
        <v>0</v>
      </c>
      <c r="O65" s="7"/>
      <c r="P65" s="7"/>
      <c r="Q65" s="8">
        <f t="shared" si="4"/>
        <v>0</v>
      </c>
    </row>
    <row r="66" spans="1:17" ht="30" hidden="1">
      <c r="A66" s="17">
        <v>3220</v>
      </c>
      <c r="B66" s="20" t="s">
        <v>58</v>
      </c>
      <c r="C66" s="8"/>
      <c r="D66" s="8"/>
      <c r="E66" s="8">
        <f t="shared" si="0"/>
        <v>0</v>
      </c>
      <c r="F66" s="8"/>
      <c r="G66" s="8"/>
      <c r="H66" s="8">
        <f t="shared" si="3"/>
        <v>0</v>
      </c>
      <c r="I66" s="7"/>
      <c r="J66" s="7"/>
      <c r="K66" s="8">
        <f t="shared" si="5"/>
        <v>0</v>
      </c>
      <c r="L66" s="7"/>
      <c r="M66" s="7"/>
      <c r="N66" s="8">
        <f t="shared" si="6"/>
        <v>0</v>
      </c>
      <c r="O66" s="7"/>
      <c r="P66" s="7"/>
      <c r="Q66" s="8">
        <f t="shared" si="4"/>
        <v>0</v>
      </c>
    </row>
    <row r="67" spans="1:17" ht="30" hidden="1">
      <c r="A67" s="17">
        <v>3230</v>
      </c>
      <c r="B67" s="20" t="s">
        <v>59</v>
      </c>
      <c r="C67" s="8"/>
      <c r="D67" s="8"/>
      <c r="E67" s="8">
        <f t="shared" si="0"/>
        <v>0</v>
      </c>
      <c r="F67" s="8"/>
      <c r="G67" s="8"/>
      <c r="H67" s="8">
        <f t="shared" si="3"/>
        <v>0</v>
      </c>
      <c r="I67" s="7"/>
      <c r="J67" s="7"/>
      <c r="K67" s="8">
        <f t="shared" si="5"/>
        <v>0</v>
      </c>
      <c r="L67" s="7"/>
      <c r="M67" s="7"/>
      <c r="N67" s="8">
        <f t="shared" si="6"/>
        <v>0</v>
      </c>
      <c r="O67" s="7"/>
      <c r="P67" s="7"/>
      <c r="Q67" s="8">
        <f t="shared" si="4"/>
        <v>0</v>
      </c>
    </row>
    <row r="68" spans="1:17" ht="15.75" hidden="1">
      <c r="A68" s="17">
        <v>3240</v>
      </c>
      <c r="B68" s="20" t="s">
        <v>60</v>
      </c>
      <c r="C68" s="8"/>
      <c r="D68" s="8"/>
      <c r="E68" s="8">
        <f t="shared" si="0"/>
        <v>0</v>
      </c>
      <c r="F68" s="8"/>
      <c r="G68" s="8"/>
      <c r="H68" s="8">
        <f t="shared" si="3"/>
        <v>0</v>
      </c>
      <c r="I68" s="7"/>
      <c r="J68" s="7"/>
      <c r="K68" s="8">
        <f t="shared" si="5"/>
        <v>0</v>
      </c>
      <c r="L68" s="7"/>
      <c r="M68" s="7"/>
      <c r="N68" s="8">
        <f t="shared" si="6"/>
        <v>0</v>
      </c>
      <c r="O68" s="7"/>
      <c r="P68" s="7"/>
      <c r="Q68" s="8">
        <f t="shared" si="4"/>
        <v>0</v>
      </c>
    </row>
    <row r="69" spans="1:17" ht="15.75" hidden="1">
      <c r="A69" s="31"/>
      <c r="B69" s="18"/>
      <c r="C69" s="8"/>
      <c r="D69" s="8"/>
      <c r="E69" s="8">
        <f t="shared" si="0"/>
        <v>0</v>
      </c>
      <c r="F69" s="8"/>
      <c r="G69" s="8"/>
      <c r="H69" s="8">
        <f t="shared" si="3"/>
        <v>0</v>
      </c>
      <c r="I69" s="7"/>
      <c r="J69" s="7"/>
      <c r="K69" s="8">
        <f t="shared" si="5"/>
        <v>0</v>
      </c>
      <c r="L69" s="7"/>
      <c r="M69" s="7"/>
      <c r="N69" s="8">
        <f t="shared" si="6"/>
        <v>0</v>
      </c>
      <c r="O69" s="7"/>
      <c r="P69" s="7"/>
      <c r="Q69" s="8">
        <f t="shared" si="4"/>
        <v>0</v>
      </c>
    </row>
    <row r="70" spans="9:17" ht="15.75">
      <c r="I70" s="2"/>
      <c r="J70" s="2"/>
      <c r="K70" s="2"/>
      <c r="L70" s="2"/>
      <c r="M70" s="2"/>
      <c r="N70" s="2"/>
      <c r="O70" s="2"/>
      <c r="P70" s="2"/>
      <c r="Q70" s="2"/>
    </row>
    <row r="71" spans="9:17" ht="15.75">
      <c r="I71" s="2"/>
      <c r="J71" s="2"/>
      <c r="K71" s="2"/>
      <c r="L71" s="2"/>
      <c r="M71" s="2"/>
      <c r="N71" s="2"/>
      <c r="O71" s="2"/>
      <c r="P71" s="2"/>
      <c r="Q71" s="2"/>
    </row>
    <row r="72" spans="2:17" ht="15.75">
      <c r="B72" s="22" t="s">
        <v>61</v>
      </c>
      <c r="I72" s="2"/>
      <c r="J72" s="2"/>
      <c r="K72" s="2"/>
      <c r="L72" s="2"/>
      <c r="M72" s="2"/>
      <c r="N72" s="2"/>
      <c r="O72" s="2"/>
      <c r="P72" s="2"/>
      <c r="Q72" s="2"/>
    </row>
    <row r="73" spans="9:17" ht="15.75">
      <c r="I73" s="2"/>
      <c r="J73" s="2"/>
      <c r="K73" s="2"/>
      <c r="L73" s="2"/>
      <c r="M73" s="2"/>
      <c r="N73" s="2"/>
      <c r="O73" s="2"/>
      <c r="P73" s="2"/>
      <c r="Q73" s="2"/>
    </row>
    <row r="74" spans="9:17" ht="15.75">
      <c r="I74" s="2"/>
      <c r="J74" s="2"/>
      <c r="K74" s="95"/>
      <c r="L74" s="95"/>
      <c r="M74" s="95"/>
      <c r="N74" s="2"/>
      <c r="O74" s="2"/>
      <c r="P74" s="2"/>
      <c r="Q74" s="2"/>
    </row>
    <row r="75" spans="1:13" s="2" customFormat="1" ht="15.75">
      <c r="A75" s="1"/>
      <c r="B75" s="2" t="s">
        <v>115</v>
      </c>
      <c r="J75" s="3"/>
      <c r="K75" s="3" t="s">
        <v>116</v>
      </c>
      <c r="L75" s="3"/>
      <c r="M75" s="95"/>
    </row>
    <row r="76" spans="1:11" s="2" customFormat="1" ht="15.75">
      <c r="A76" s="1"/>
      <c r="K76" s="103" t="s">
        <v>62</v>
      </c>
    </row>
    <row r="80" spans="1:2" ht="15.75">
      <c r="A80" s="32"/>
      <c r="B80" s="23"/>
    </row>
    <row r="81" spans="1:2" ht="15.75">
      <c r="A81" s="32"/>
      <c r="B81" s="23"/>
    </row>
    <row r="82" spans="1:2" ht="15.75">
      <c r="A82" s="33"/>
      <c r="B82" s="24"/>
    </row>
    <row r="83" spans="1:2" ht="15.75">
      <c r="A83" s="33"/>
      <c r="B83" s="24"/>
    </row>
    <row r="84" spans="1:2" ht="15.75">
      <c r="A84" s="33"/>
      <c r="B84" s="24"/>
    </row>
    <row r="85" spans="1:2" ht="15.75">
      <c r="A85" s="33"/>
      <c r="B85" s="24"/>
    </row>
    <row r="86" spans="1:2" ht="15.75">
      <c r="A86" s="32"/>
      <c r="B86" s="23"/>
    </row>
    <row r="87" spans="1:2" ht="15.75">
      <c r="A87" s="33"/>
      <c r="B87" s="24"/>
    </row>
    <row r="88" spans="1:2" ht="15.75">
      <c r="A88" s="33"/>
      <c r="B88" s="24"/>
    </row>
    <row r="89" spans="1:2" ht="15.75">
      <c r="A89" s="33"/>
      <c r="B89" s="24"/>
    </row>
    <row r="90" spans="1:2" ht="15.75">
      <c r="A90" s="33"/>
      <c r="B90" s="24"/>
    </row>
    <row r="91" spans="1:2" ht="15.75">
      <c r="A91" s="33"/>
      <c r="B91" s="24"/>
    </row>
    <row r="92" spans="1:2" ht="15.75">
      <c r="A92" s="33"/>
      <c r="B92" s="24"/>
    </row>
    <row r="93" spans="1:2" ht="15.75">
      <c r="A93" s="33"/>
      <c r="B93" s="24"/>
    </row>
    <row r="94" spans="1:2" ht="15.75">
      <c r="A94" s="33"/>
      <c r="B94" s="24"/>
    </row>
    <row r="95" spans="1:2" ht="15.75">
      <c r="A95" s="33"/>
      <c r="B95" s="24"/>
    </row>
    <row r="96" spans="1:2" ht="15.75">
      <c r="A96" s="33"/>
      <c r="B96" s="24"/>
    </row>
    <row r="97" spans="1:2" ht="15.75">
      <c r="A97" s="33"/>
      <c r="B97" s="24"/>
    </row>
    <row r="98" spans="1:2" ht="15.75">
      <c r="A98" s="33"/>
      <c r="B98" s="24"/>
    </row>
    <row r="99" spans="1:2" ht="15.75">
      <c r="A99" s="33"/>
      <c r="B99" s="24"/>
    </row>
    <row r="100" spans="1:2" ht="15.75">
      <c r="A100" s="33"/>
      <c r="B100" s="24"/>
    </row>
    <row r="101" spans="1:2" ht="15.75">
      <c r="A101" s="33"/>
      <c r="B101" s="24"/>
    </row>
    <row r="102" spans="1:2" ht="15.75">
      <c r="A102" s="32"/>
      <c r="B102" s="23"/>
    </row>
    <row r="103" spans="1:2" ht="15.75">
      <c r="A103" s="33"/>
      <c r="B103" s="24"/>
    </row>
    <row r="104" spans="1:2" ht="15.75">
      <c r="A104" s="33"/>
      <c r="B104" s="24"/>
    </row>
    <row r="105" spans="1:2" ht="15.75">
      <c r="A105" s="32"/>
      <c r="B105" s="23"/>
    </row>
    <row r="106" spans="1:2" ht="15.75">
      <c r="A106" s="33"/>
      <c r="B106" s="24"/>
    </row>
    <row r="107" spans="1:2" ht="15.75">
      <c r="A107" s="33"/>
      <c r="B107" s="24"/>
    </row>
    <row r="108" spans="1:2" ht="15.75">
      <c r="A108" s="33"/>
      <c r="B108" s="24"/>
    </row>
    <row r="109" spans="1:2" ht="15.75">
      <c r="A109" s="32"/>
      <c r="B109" s="23"/>
    </row>
    <row r="110" spans="1:2" ht="15.75">
      <c r="A110" s="33"/>
      <c r="B110" s="24"/>
    </row>
    <row r="111" spans="1:2" ht="15.75">
      <c r="A111" s="33"/>
      <c r="B111" s="24"/>
    </row>
    <row r="112" spans="1:2" ht="15.75">
      <c r="A112" s="33"/>
      <c r="B112" s="24"/>
    </row>
    <row r="113" spans="1:2" ht="15.75">
      <c r="A113" s="32"/>
      <c r="B113" s="23"/>
    </row>
    <row r="114" spans="1:2" ht="15.75">
      <c r="A114" s="32"/>
      <c r="B114" s="23"/>
    </row>
    <row r="115" spans="1:2" ht="15.75">
      <c r="A115" s="32"/>
      <c r="B115" s="23"/>
    </row>
    <row r="116" spans="1:2" ht="15.75">
      <c r="A116" s="32"/>
      <c r="B116" s="23"/>
    </row>
    <row r="117" spans="1:2" ht="15.75">
      <c r="A117" s="33"/>
      <c r="B117" s="24"/>
    </row>
    <row r="118" spans="1:2" ht="15.75">
      <c r="A118" s="33"/>
      <c r="B118" s="24"/>
    </row>
    <row r="119" spans="1:2" ht="15.75">
      <c r="A119" s="33"/>
      <c r="B119" s="24"/>
    </row>
    <row r="120" spans="1:2" ht="15.75">
      <c r="A120" s="33"/>
      <c r="B120" s="24"/>
    </row>
    <row r="121" spans="1:2" ht="15.75">
      <c r="A121" s="33"/>
      <c r="B121" s="24"/>
    </row>
    <row r="122" spans="1:2" ht="15.75">
      <c r="A122" s="33"/>
      <c r="B122" s="24"/>
    </row>
    <row r="123" spans="1:2" ht="15.75">
      <c r="A123" s="33"/>
      <c r="B123" s="24"/>
    </row>
    <row r="124" spans="1:2" ht="15.75">
      <c r="A124" s="33"/>
      <c r="B124" s="24"/>
    </row>
    <row r="125" spans="1:2" ht="15.75">
      <c r="A125" s="33"/>
      <c r="B125" s="24"/>
    </row>
    <row r="126" spans="1:2" ht="15.75">
      <c r="A126" s="33"/>
      <c r="B126" s="24"/>
    </row>
    <row r="127" spans="1:2" ht="15.75">
      <c r="A127" s="33"/>
      <c r="B127" s="24"/>
    </row>
    <row r="128" spans="1:2" ht="15.75">
      <c r="A128" s="33"/>
      <c r="B128" s="24"/>
    </row>
    <row r="129" spans="1:2" ht="15.75">
      <c r="A129" s="33"/>
      <c r="B129" s="24"/>
    </row>
    <row r="130" spans="1:2" ht="15.75">
      <c r="A130" s="32"/>
      <c r="B130" s="23"/>
    </row>
    <row r="131" spans="1:2" ht="15.75">
      <c r="A131" s="33"/>
      <c r="B131" s="24"/>
    </row>
    <row r="132" spans="1:2" ht="15.75">
      <c r="A132" s="33"/>
      <c r="B132" s="24"/>
    </row>
    <row r="133" spans="1:2" ht="15.75">
      <c r="A133" s="33"/>
      <c r="B133" s="24"/>
    </row>
    <row r="134" spans="1:2" ht="15.75">
      <c r="A134" s="33"/>
      <c r="B134" s="24"/>
    </row>
    <row r="135" ht="15.75">
      <c r="A135" s="33"/>
    </row>
  </sheetData>
  <sheetProtection/>
  <mergeCells count="23">
    <mergeCell ref="P10:P11"/>
    <mergeCell ref="J10:J11"/>
    <mergeCell ref="K10:K11"/>
    <mergeCell ref="A8:A11"/>
    <mergeCell ref="B8:B11"/>
    <mergeCell ref="C8:E9"/>
    <mergeCell ref="F8:H9"/>
    <mergeCell ref="E10:E11"/>
    <mergeCell ref="H10:H11"/>
    <mergeCell ref="C10:C11"/>
    <mergeCell ref="D10:D11"/>
    <mergeCell ref="F10:F11"/>
    <mergeCell ref="G10:G11"/>
    <mergeCell ref="M2:Q2"/>
    <mergeCell ref="I8:K9"/>
    <mergeCell ref="L8:N9"/>
    <mergeCell ref="O8:Q9"/>
    <mergeCell ref="Q10:Q11"/>
    <mergeCell ref="I10:I11"/>
    <mergeCell ref="L10:L11"/>
    <mergeCell ref="N10:N11"/>
    <mergeCell ref="M10:M11"/>
    <mergeCell ref="O10:O11"/>
  </mergeCells>
  <printOptions/>
  <pageMargins left="0.2362204724409449" right="0.15748031496062992" top="0.5" bottom="0.5" header="0.5118110236220472" footer="0.5118110236220472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5"/>
  <sheetViews>
    <sheetView view="pageBreakPreview" zoomScale="75" zoomScaleSheetLayoutView="75" zoomScalePageLayoutView="0" workbookViewId="0" topLeftCell="A8">
      <pane xSplit="2" ySplit="5" topLeftCell="C31" activePane="bottomRight" state="frozen"/>
      <selection pane="topLeft" activeCell="A8" sqref="A8"/>
      <selection pane="topRight" activeCell="C8" sqref="C8"/>
      <selection pane="bottomLeft" activeCell="A13" sqref="A13"/>
      <selection pane="bottomRight" activeCell="B75" sqref="B75:L75"/>
    </sheetView>
  </sheetViews>
  <sheetFormatPr defaultColWidth="9.140625" defaultRowHeight="12.75"/>
  <cols>
    <col min="1" max="1" width="8.421875" style="27" customWidth="1"/>
    <col min="2" max="2" width="41.28125" style="15" customWidth="1"/>
    <col min="3" max="17" width="13.00390625" style="15" customWidth="1"/>
    <col min="18" max="16384" width="9.140625" style="15" customWidth="1"/>
  </cols>
  <sheetData>
    <row r="1" spans="1:13" s="2" customFormat="1" ht="15.75">
      <c r="A1" s="1"/>
      <c r="B1" s="15"/>
      <c r="M1" s="2" t="s">
        <v>0</v>
      </c>
    </row>
    <row r="2" spans="1:17" s="2" customFormat="1" ht="30.75" customHeight="1">
      <c r="A2" s="1"/>
      <c r="B2" s="15"/>
      <c r="M2" s="104" t="s">
        <v>70</v>
      </c>
      <c r="N2" s="104"/>
      <c r="O2" s="104"/>
      <c r="P2" s="104"/>
      <c r="Q2" s="104"/>
    </row>
    <row r="3" spans="1:14" s="2" customFormat="1" ht="15.75">
      <c r="A3" s="1"/>
      <c r="B3" s="15"/>
      <c r="M3" s="25" t="s">
        <v>112</v>
      </c>
      <c r="N3" s="25"/>
    </row>
    <row r="4" spans="1:2" s="2" customFormat="1" ht="15.75">
      <c r="A4" s="1"/>
      <c r="B4" s="15"/>
    </row>
    <row r="5" spans="1:3" s="2" customFormat="1" ht="15.75">
      <c r="A5" s="1"/>
      <c r="B5" s="15"/>
      <c r="C5" s="4" t="s">
        <v>77</v>
      </c>
    </row>
    <row r="6" spans="1:7" s="2" customFormat="1" ht="20.25" customHeight="1">
      <c r="A6" s="1"/>
      <c r="B6" s="15"/>
      <c r="C6" s="5"/>
      <c r="D6" s="5"/>
      <c r="E6" s="5"/>
      <c r="F6" s="5"/>
      <c r="G6" s="5"/>
    </row>
    <row r="7" spans="1:9" s="2" customFormat="1" ht="15.75">
      <c r="A7" s="1"/>
      <c r="B7" s="15"/>
      <c r="C7" s="5"/>
      <c r="D7" s="5"/>
      <c r="E7" s="5"/>
      <c r="F7" s="5"/>
      <c r="G7" s="5"/>
      <c r="I7" s="2" t="s">
        <v>1</v>
      </c>
    </row>
    <row r="8" spans="1:17" s="6" customFormat="1" ht="12.75" customHeight="1">
      <c r="A8" s="106" t="s">
        <v>2</v>
      </c>
      <c r="B8" s="108" t="s">
        <v>3</v>
      </c>
      <c r="C8" s="105" t="s">
        <v>74</v>
      </c>
      <c r="D8" s="105"/>
      <c r="E8" s="105"/>
      <c r="F8" s="106" t="s">
        <v>78</v>
      </c>
      <c r="G8" s="106"/>
      <c r="H8" s="106"/>
      <c r="I8" s="105" t="s">
        <v>75</v>
      </c>
      <c r="J8" s="105"/>
      <c r="K8" s="105"/>
      <c r="L8" s="105" t="s">
        <v>71</v>
      </c>
      <c r="M8" s="105"/>
      <c r="N8" s="105"/>
      <c r="O8" s="105" t="s">
        <v>76</v>
      </c>
      <c r="P8" s="105"/>
      <c r="Q8" s="105"/>
    </row>
    <row r="9" spans="1:17" s="6" customFormat="1" ht="24.75" customHeight="1">
      <c r="A9" s="107"/>
      <c r="B9" s="109"/>
      <c r="C9" s="105"/>
      <c r="D9" s="105"/>
      <c r="E9" s="105"/>
      <c r="F9" s="106"/>
      <c r="G9" s="106"/>
      <c r="H9" s="106"/>
      <c r="I9" s="105"/>
      <c r="J9" s="105"/>
      <c r="K9" s="105"/>
      <c r="L9" s="105"/>
      <c r="M9" s="105"/>
      <c r="N9" s="105"/>
      <c r="O9" s="105"/>
      <c r="P9" s="105"/>
      <c r="Q9" s="105"/>
    </row>
    <row r="10" spans="1:17" s="6" customFormat="1" ht="12.75">
      <c r="A10" s="107"/>
      <c r="B10" s="109"/>
      <c r="C10" s="106" t="s">
        <v>73</v>
      </c>
      <c r="D10" s="106" t="s">
        <v>72</v>
      </c>
      <c r="E10" s="105" t="s">
        <v>4</v>
      </c>
      <c r="F10" s="106" t="s">
        <v>73</v>
      </c>
      <c r="G10" s="106" t="s">
        <v>72</v>
      </c>
      <c r="H10" s="105" t="s">
        <v>4</v>
      </c>
      <c r="I10" s="106" t="s">
        <v>73</v>
      </c>
      <c r="J10" s="106" t="s">
        <v>72</v>
      </c>
      <c r="K10" s="105" t="s">
        <v>4</v>
      </c>
      <c r="L10" s="106" t="s">
        <v>73</v>
      </c>
      <c r="M10" s="106" t="s">
        <v>72</v>
      </c>
      <c r="N10" s="105" t="s">
        <v>4</v>
      </c>
      <c r="O10" s="106" t="s">
        <v>73</v>
      </c>
      <c r="P10" s="106" t="s">
        <v>72</v>
      </c>
      <c r="Q10" s="105" t="s">
        <v>4</v>
      </c>
    </row>
    <row r="11" spans="1:17" s="6" customFormat="1" ht="81.75" customHeight="1">
      <c r="A11" s="107"/>
      <c r="B11" s="109"/>
      <c r="C11" s="107"/>
      <c r="D11" s="107"/>
      <c r="E11" s="105"/>
      <c r="F11" s="107"/>
      <c r="G11" s="107"/>
      <c r="H11" s="105"/>
      <c r="I11" s="107"/>
      <c r="J11" s="107"/>
      <c r="K11" s="105"/>
      <c r="L11" s="107"/>
      <c r="M11" s="107"/>
      <c r="N11" s="105"/>
      <c r="O11" s="107"/>
      <c r="P11" s="107"/>
      <c r="Q11" s="105"/>
    </row>
    <row r="12" spans="1:17" ht="43.5">
      <c r="A12" s="31">
        <v>70803</v>
      </c>
      <c r="B12" s="26" t="s">
        <v>66</v>
      </c>
      <c r="C12" s="8">
        <f>C14+C49</f>
        <v>993.1</v>
      </c>
      <c r="D12" s="8">
        <f>D14+D49</f>
        <v>0</v>
      </c>
      <c r="E12" s="8">
        <f>C12+D12</f>
        <v>993.1</v>
      </c>
      <c r="F12" s="8">
        <f>F14+F49</f>
        <v>834.251</v>
      </c>
      <c r="G12" s="8">
        <f>G14+G49</f>
        <v>0</v>
      </c>
      <c r="H12" s="8">
        <f>F12+G12</f>
        <v>834.251</v>
      </c>
      <c r="I12" s="7">
        <f>I14+I49</f>
        <v>1100.047</v>
      </c>
      <c r="J12" s="7">
        <f>J14+J49</f>
        <v>0</v>
      </c>
      <c r="K12" s="8">
        <f>I12+J12</f>
        <v>1100.047</v>
      </c>
      <c r="L12" s="7">
        <f>L14+L49</f>
        <v>1213.854</v>
      </c>
      <c r="M12" s="7">
        <f>M14+M49</f>
        <v>0</v>
      </c>
      <c r="N12" s="8">
        <f>L12+M12</f>
        <v>1213.854</v>
      </c>
      <c r="O12" s="7">
        <f>O14+O49</f>
        <v>1309.597</v>
      </c>
      <c r="P12" s="7">
        <f>P14+P49</f>
        <v>0</v>
      </c>
      <c r="Q12" s="8">
        <f>O12+P12</f>
        <v>1309.597</v>
      </c>
    </row>
    <row r="13" spans="1:17" ht="15.75">
      <c r="A13" s="34"/>
      <c r="B13" s="17" t="s">
        <v>5</v>
      </c>
      <c r="C13" s="8"/>
      <c r="D13" s="8"/>
      <c r="E13" s="8"/>
      <c r="F13" s="8"/>
      <c r="G13" s="8"/>
      <c r="H13" s="8"/>
      <c r="I13" s="7"/>
      <c r="J13" s="7"/>
      <c r="K13" s="8"/>
      <c r="L13" s="7"/>
      <c r="M13" s="7"/>
      <c r="N13" s="8"/>
      <c r="O13" s="7"/>
      <c r="P13" s="7"/>
      <c r="Q13" s="8"/>
    </row>
    <row r="14" spans="1:17" s="28" customFormat="1" ht="15.75">
      <c r="A14" s="16">
        <v>2000</v>
      </c>
      <c r="B14" s="18" t="s">
        <v>6</v>
      </c>
      <c r="C14" s="12">
        <f>C15+C20+C36+C39+C43+C47+C48</f>
        <v>993.1</v>
      </c>
      <c r="D14" s="12">
        <f>D15+D20+D36+D39+D43+D47+D48</f>
        <v>0</v>
      </c>
      <c r="E14" s="12">
        <f aca="true" t="shared" si="0" ref="E14:E69">C14+D14</f>
        <v>993.1</v>
      </c>
      <c r="F14" s="12">
        <f>F15+F20+F36+F39+F43+F47+F48</f>
        <v>834.251</v>
      </c>
      <c r="G14" s="12">
        <f>G15+G20+G36+G39+G43+G47+G48</f>
        <v>0</v>
      </c>
      <c r="H14" s="12">
        <f>F14+G14</f>
        <v>834.251</v>
      </c>
      <c r="I14" s="9">
        <f>I15+I20+I36+I39+I43+I47+I48</f>
        <v>1100.047</v>
      </c>
      <c r="J14" s="9">
        <f>J15+J20+J36+J39+J43+J47+J48</f>
        <v>0</v>
      </c>
      <c r="K14" s="12">
        <f aca="true" t="shared" si="1" ref="K14:K19">I14+J14</f>
        <v>1100.047</v>
      </c>
      <c r="L14" s="9">
        <f>L15+L20+L36+L39+L43+L47+L48</f>
        <v>1213.854</v>
      </c>
      <c r="M14" s="9">
        <f>M15+M20+M36+M39+M43+M47+M48</f>
        <v>0</v>
      </c>
      <c r="N14" s="12">
        <f aca="true" t="shared" si="2" ref="N14:N19">L14+M14</f>
        <v>1213.854</v>
      </c>
      <c r="O14" s="9">
        <f>O15+O20+O36+O39+O43+O47+O48</f>
        <v>1309.597</v>
      </c>
      <c r="P14" s="9">
        <f>P15+P20+P36+P39+P43+P47+P48</f>
        <v>0</v>
      </c>
      <c r="Q14" s="12">
        <f>O14+P14</f>
        <v>1309.597</v>
      </c>
    </row>
    <row r="15" spans="1:17" s="29" customFormat="1" ht="15.75">
      <c r="A15" s="16">
        <v>2100</v>
      </c>
      <c r="B15" s="18" t="s">
        <v>7</v>
      </c>
      <c r="C15" s="12">
        <f>C17+C19</f>
        <v>610.863</v>
      </c>
      <c r="D15" s="12">
        <f>D17+D19</f>
        <v>0</v>
      </c>
      <c r="E15" s="12">
        <f t="shared" si="0"/>
        <v>610.863</v>
      </c>
      <c r="F15" s="12">
        <f>F17+F19</f>
        <v>702.23</v>
      </c>
      <c r="G15" s="12">
        <f>G17+G19</f>
        <v>0</v>
      </c>
      <c r="H15" s="12">
        <f>F15+G15</f>
        <v>702.23</v>
      </c>
      <c r="I15" s="9">
        <f>I17+I19</f>
        <v>903.808</v>
      </c>
      <c r="J15" s="9">
        <f>J17+J19</f>
        <v>0</v>
      </c>
      <c r="K15" s="12">
        <f t="shared" si="1"/>
        <v>903.808</v>
      </c>
      <c r="L15" s="9">
        <f>L17+L19</f>
        <v>1006.01</v>
      </c>
      <c r="M15" s="9">
        <f>M17+M19</f>
        <v>0</v>
      </c>
      <c r="N15" s="12">
        <f t="shared" si="2"/>
        <v>1006.01</v>
      </c>
      <c r="O15" s="9">
        <f>O17+O19</f>
        <v>1090.945</v>
      </c>
      <c r="P15" s="9">
        <f>P17+P19</f>
        <v>0</v>
      </c>
      <c r="Q15" s="12">
        <f>O15+P15</f>
        <v>1090.945</v>
      </c>
    </row>
    <row r="16" spans="1:17" s="30" customFormat="1" ht="15.75">
      <c r="A16" s="17">
        <v>2110</v>
      </c>
      <c r="B16" s="19" t="s">
        <v>8</v>
      </c>
      <c r="C16" s="14">
        <f>C17</f>
        <v>448.036</v>
      </c>
      <c r="D16" s="14">
        <f>D17</f>
        <v>0</v>
      </c>
      <c r="E16" s="8">
        <f t="shared" si="0"/>
        <v>448.036</v>
      </c>
      <c r="F16" s="14">
        <f>F17</f>
        <v>575.598</v>
      </c>
      <c r="G16" s="14">
        <f>G17</f>
        <v>0</v>
      </c>
      <c r="H16" s="8">
        <f>F16+G16</f>
        <v>575.598</v>
      </c>
      <c r="I16" s="11">
        <f>I17</f>
        <v>740.826</v>
      </c>
      <c r="J16" s="11">
        <f>J17</f>
        <v>0</v>
      </c>
      <c r="K16" s="8">
        <f t="shared" si="1"/>
        <v>740.826</v>
      </c>
      <c r="L16" s="11">
        <f>L17</f>
        <v>824.598</v>
      </c>
      <c r="M16" s="11">
        <f>M17</f>
        <v>0</v>
      </c>
      <c r="N16" s="8">
        <f t="shared" si="2"/>
        <v>824.598</v>
      </c>
      <c r="O16" s="11">
        <f>O17</f>
        <v>894.217</v>
      </c>
      <c r="P16" s="11">
        <f>P17</f>
        <v>0</v>
      </c>
      <c r="Q16" s="8">
        <f>O16+P16</f>
        <v>894.217</v>
      </c>
    </row>
    <row r="17" spans="1:17" ht="15.75">
      <c r="A17" s="17">
        <v>2111</v>
      </c>
      <c r="B17" s="19" t="s">
        <v>9</v>
      </c>
      <c r="C17" s="8">
        <v>448.036</v>
      </c>
      <c r="D17" s="8"/>
      <c r="E17" s="8">
        <f t="shared" si="0"/>
        <v>448.036</v>
      </c>
      <c r="F17" s="8">
        <v>575.598</v>
      </c>
      <c r="G17" s="8"/>
      <c r="H17" s="8">
        <f>F17+G17</f>
        <v>575.598</v>
      </c>
      <c r="I17" s="7">
        <v>740.826</v>
      </c>
      <c r="J17" s="7"/>
      <c r="K17" s="8">
        <f t="shared" si="1"/>
        <v>740.826</v>
      </c>
      <c r="L17" s="7">
        <v>824.598</v>
      </c>
      <c r="M17" s="7"/>
      <c r="N17" s="8">
        <f t="shared" si="2"/>
        <v>824.598</v>
      </c>
      <c r="O17" s="7">
        <v>894.217</v>
      </c>
      <c r="P17" s="7"/>
      <c r="Q17" s="8">
        <f>O17+P17</f>
        <v>894.217</v>
      </c>
    </row>
    <row r="18" spans="1:17" s="30" customFormat="1" ht="15.75">
      <c r="A18" s="17">
        <v>2112</v>
      </c>
      <c r="B18" s="19" t="s">
        <v>10</v>
      </c>
      <c r="C18" s="14"/>
      <c r="D18" s="14"/>
      <c r="E18" s="8">
        <f>C18+D18</f>
        <v>0</v>
      </c>
      <c r="F18" s="14"/>
      <c r="G18" s="14"/>
      <c r="H18" s="8">
        <f>F18+G18</f>
        <v>0</v>
      </c>
      <c r="I18" s="11"/>
      <c r="J18" s="11"/>
      <c r="K18" s="8">
        <f t="shared" si="1"/>
        <v>0</v>
      </c>
      <c r="L18" s="11"/>
      <c r="M18" s="11"/>
      <c r="N18" s="8">
        <f t="shared" si="2"/>
        <v>0</v>
      </c>
      <c r="O18" s="11"/>
      <c r="P18" s="11"/>
      <c r="Q18" s="8">
        <f>O18+P18</f>
        <v>0</v>
      </c>
    </row>
    <row r="19" spans="1:17" s="30" customFormat="1" ht="15.75">
      <c r="A19" s="17">
        <v>2120</v>
      </c>
      <c r="B19" s="19" t="s">
        <v>11</v>
      </c>
      <c r="C19" s="14">
        <v>162.827</v>
      </c>
      <c r="D19" s="14"/>
      <c r="E19" s="8">
        <f t="shared" si="0"/>
        <v>162.827</v>
      </c>
      <c r="F19" s="14">
        <v>126.632</v>
      </c>
      <c r="G19" s="14"/>
      <c r="H19" s="8">
        <f aca="true" t="shared" si="3" ref="H19:H69">F19+G19</f>
        <v>126.632</v>
      </c>
      <c r="I19" s="11">
        <f>ROUND(I17*0.22,3)</f>
        <v>162.982</v>
      </c>
      <c r="J19" s="11"/>
      <c r="K19" s="8">
        <f t="shared" si="1"/>
        <v>162.982</v>
      </c>
      <c r="L19" s="11">
        <f>ROUND(L17*0.22,3)</f>
        <v>181.412</v>
      </c>
      <c r="M19" s="11"/>
      <c r="N19" s="8">
        <f t="shared" si="2"/>
        <v>181.412</v>
      </c>
      <c r="O19" s="11">
        <f>ROUND(O17*0.22,3)</f>
        <v>196.728</v>
      </c>
      <c r="P19" s="11"/>
      <c r="Q19" s="8">
        <f aca="true" t="shared" si="4" ref="Q19:Q69">O19+P19</f>
        <v>196.728</v>
      </c>
    </row>
    <row r="20" spans="1:17" ht="15.75">
      <c r="A20" s="16">
        <v>2200</v>
      </c>
      <c r="B20" s="18" t="s">
        <v>12</v>
      </c>
      <c r="C20" s="8">
        <f>SUM(C21:C27,C33)</f>
        <v>380.32</v>
      </c>
      <c r="D20" s="8">
        <f>SUM(D21:D27,D33)</f>
        <v>0</v>
      </c>
      <c r="E20" s="8">
        <f t="shared" si="0"/>
        <v>380.32</v>
      </c>
      <c r="F20" s="8">
        <f>SUM(F21:F27,F33)</f>
        <v>132.02100000000002</v>
      </c>
      <c r="G20" s="8">
        <f>SUM(G21:G27,G33)</f>
        <v>0</v>
      </c>
      <c r="H20" s="8">
        <f t="shared" si="3"/>
        <v>132.02100000000002</v>
      </c>
      <c r="I20" s="7">
        <f>SUM(I21:I27,I33)</f>
        <v>196.23899999999998</v>
      </c>
      <c r="J20" s="7">
        <f>SUM(J21:J27,J33)</f>
        <v>0</v>
      </c>
      <c r="K20" s="8">
        <f aca="true" t="shared" si="5" ref="K20:K69">I20+J20</f>
        <v>196.23899999999998</v>
      </c>
      <c r="L20" s="7">
        <f>SUM(L21:L27,L33)</f>
        <v>207.84400000000002</v>
      </c>
      <c r="M20" s="7">
        <f>SUM(M21:M27,M33)</f>
        <v>0</v>
      </c>
      <c r="N20" s="8">
        <f aca="true" t="shared" si="6" ref="N20:N69">L20+M20</f>
        <v>207.84400000000002</v>
      </c>
      <c r="O20" s="7">
        <f>SUM(O21:O27,O33)</f>
        <v>218.652</v>
      </c>
      <c r="P20" s="7">
        <f>SUM(P21:P27,P33)</f>
        <v>0</v>
      </c>
      <c r="Q20" s="8">
        <f t="shared" si="4"/>
        <v>218.652</v>
      </c>
    </row>
    <row r="21" spans="1:17" ht="15.75">
      <c r="A21" s="17">
        <v>2210</v>
      </c>
      <c r="B21" s="19" t="s">
        <v>13</v>
      </c>
      <c r="C21" s="8">
        <v>162.919</v>
      </c>
      <c r="D21" s="8"/>
      <c r="E21" s="8">
        <f t="shared" si="0"/>
        <v>162.919</v>
      </c>
      <c r="F21" s="8">
        <v>10.5</v>
      </c>
      <c r="G21" s="8"/>
      <c r="H21" s="8">
        <f t="shared" si="3"/>
        <v>10.5</v>
      </c>
      <c r="I21" s="7">
        <v>62.25</v>
      </c>
      <c r="J21" s="7"/>
      <c r="K21" s="8">
        <f t="shared" si="5"/>
        <v>62.25</v>
      </c>
      <c r="L21" s="7">
        <f>ROUND(I21*1.055,3)</f>
        <v>65.674</v>
      </c>
      <c r="M21" s="7">
        <f>ROUND(J21*1.055,3)</f>
        <v>0</v>
      </c>
      <c r="N21" s="8">
        <f t="shared" si="6"/>
        <v>65.674</v>
      </c>
      <c r="O21" s="7">
        <f>ROUND(L21*1.052,3)</f>
        <v>69.089</v>
      </c>
      <c r="P21" s="7">
        <f>ROUND(M21*1.052,3)</f>
        <v>0</v>
      </c>
      <c r="Q21" s="8">
        <f t="shared" si="4"/>
        <v>69.089</v>
      </c>
    </row>
    <row r="22" spans="1:17" ht="15.75">
      <c r="A22" s="17">
        <v>2220</v>
      </c>
      <c r="B22" s="19" t="s">
        <v>14</v>
      </c>
      <c r="C22" s="8"/>
      <c r="D22" s="8"/>
      <c r="E22" s="8">
        <f t="shared" si="0"/>
        <v>0</v>
      </c>
      <c r="F22" s="8"/>
      <c r="G22" s="8"/>
      <c r="H22" s="8">
        <f t="shared" si="3"/>
        <v>0</v>
      </c>
      <c r="I22" s="7"/>
      <c r="J22" s="7"/>
      <c r="K22" s="8">
        <f t="shared" si="5"/>
        <v>0</v>
      </c>
      <c r="L22" s="7">
        <f aca="true" t="shared" si="7" ref="L22:M26">ROUND(I22*1.055,3)</f>
        <v>0</v>
      </c>
      <c r="M22" s="7">
        <f t="shared" si="7"/>
        <v>0</v>
      </c>
      <c r="N22" s="8">
        <f t="shared" si="6"/>
        <v>0</v>
      </c>
      <c r="O22" s="7">
        <f aca="true" t="shared" si="8" ref="O22:P26">ROUND(L22*1.052,3)</f>
        <v>0</v>
      </c>
      <c r="P22" s="7">
        <f t="shared" si="8"/>
        <v>0</v>
      </c>
      <c r="Q22" s="8">
        <f t="shared" si="4"/>
        <v>0</v>
      </c>
    </row>
    <row r="23" spans="1:17" ht="15.75">
      <c r="A23" s="17">
        <v>2230</v>
      </c>
      <c r="B23" s="19" t="s">
        <v>15</v>
      </c>
      <c r="C23" s="8"/>
      <c r="D23" s="8"/>
      <c r="E23" s="8">
        <f t="shared" si="0"/>
        <v>0</v>
      </c>
      <c r="F23" s="8"/>
      <c r="G23" s="8"/>
      <c r="H23" s="8">
        <f t="shared" si="3"/>
        <v>0</v>
      </c>
      <c r="I23" s="7"/>
      <c r="J23" s="7"/>
      <c r="K23" s="8">
        <f t="shared" si="5"/>
        <v>0</v>
      </c>
      <c r="L23" s="7">
        <f t="shared" si="7"/>
        <v>0</v>
      </c>
      <c r="M23" s="7">
        <f t="shared" si="7"/>
        <v>0</v>
      </c>
      <c r="N23" s="8">
        <f t="shared" si="6"/>
        <v>0</v>
      </c>
      <c r="O23" s="7">
        <f t="shared" si="8"/>
        <v>0</v>
      </c>
      <c r="P23" s="7">
        <f t="shared" si="8"/>
        <v>0</v>
      </c>
      <c r="Q23" s="8">
        <f t="shared" si="4"/>
        <v>0</v>
      </c>
    </row>
    <row r="24" spans="1:17" ht="15.75">
      <c r="A24" s="17">
        <v>2240</v>
      </c>
      <c r="B24" s="19" t="s">
        <v>16</v>
      </c>
      <c r="C24" s="8">
        <v>145.578</v>
      </c>
      <c r="D24" s="8"/>
      <c r="E24" s="8">
        <f t="shared" si="0"/>
        <v>145.578</v>
      </c>
      <c r="F24" s="8">
        <v>41.64</v>
      </c>
      <c r="G24" s="8"/>
      <c r="H24" s="8">
        <f t="shared" si="3"/>
        <v>41.64</v>
      </c>
      <c r="I24" s="7">
        <v>65.933</v>
      </c>
      <c r="J24" s="7"/>
      <c r="K24" s="8">
        <f t="shared" si="5"/>
        <v>65.933</v>
      </c>
      <c r="L24" s="7">
        <f t="shared" si="7"/>
        <v>69.559</v>
      </c>
      <c r="M24" s="7">
        <f t="shared" si="7"/>
        <v>0</v>
      </c>
      <c r="N24" s="8">
        <f t="shared" si="6"/>
        <v>69.559</v>
      </c>
      <c r="O24" s="7">
        <f t="shared" si="8"/>
        <v>73.176</v>
      </c>
      <c r="P24" s="7">
        <f t="shared" si="8"/>
        <v>0</v>
      </c>
      <c r="Q24" s="8">
        <f t="shared" si="4"/>
        <v>73.176</v>
      </c>
    </row>
    <row r="25" spans="1:17" s="30" customFormat="1" ht="15.75">
      <c r="A25" s="17">
        <v>2250</v>
      </c>
      <c r="B25" s="19" t="s">
        <v>17</v>
      </c>
      <c r="C25" s="14">
        <v>0.525</v>
      </c>
      <c r="D25" s="14"/>
      <c r="E25" s="8">
        <f t="shared" si="0"/>
        <v>0.525</v>
      </c>
      <c r="F25" s="14">
        <v>0.075</v>
      </c>
      <c r="G25" s="14"/>
      <c r="H25" s="8">
        <f t="shared" si="3"/>
        <v>0.075</v>
      </c>
      <c r="I25" s="7">
        <v>1.2</v>
      </c>
      <c r="J25" s="11"/>
      <c r="K25" s="8">
        <f t="shared" si="5"/>
        <v>1.2</v>
      </c>
      <c r="L25" s="7">
        <f t="shared" si="7"/>
        <v>1.266</v>
      </c>
      <c r="M25" s="7">
        <f t="shared" si="7"/>
        <v>0</v>
      </c>
      <c r="N25" s="8">
        <f t="shared" si="6"/>
        <v>1.266</v>
      </c>
      <c r="O25" s="7">
        <f t="shared" si="8"/>
        <v>1.332</v>
      </c>
      <c r="P25" s="7">
        <f t="shared" si="8"/>
        <v>0</v>
      </c>
      <c r="Q25" s="8">
        <f t="shared" si="4"/>
        <v>1.332</v>
      </c>
    </row>
    <row r="26" spans="1:17" s="30" customFormat="1" ht="15.75">
      <c r="A26" s="17">
        <v>2260</v>
      </c>
      <c r="B26" s="19" t="s">
        <v>18</v>
      </c>
      <c r="C26" s="14"/>
      <c r="D26" s="14"/>
      <c r="E26" s="8">
        <f t="shared" si="0"/>
        <v>0</v>
      </c>
      <c r="F26" s="14"/>
      <c r="G26" s="14"/>
      <c r="H26" s="8">
        <f t="shared" si="3"/>
        <v>0</v>
      </c>
      <c r="I26" s="7">
        <f>ROUND(F26*1.081,3)</f>
        <v>0</v>
      </c>
      <c r="J26" s="11"/>
      <c r="K26" s="8">
        <f t="shared" si="5"/>
        <v>0</v>
      </c>
      <c r="L26" s="7">
        <f t="shared" si="7"/>
        <v>0</v>
      </c>
      <c r="M26" s="7">
        <f t="shared" si="7"/>
        <v>0</v>
      </c>
      <c r="N26" s="8">
        <f t="shared" si="6"/>
        <v>0</v>
      </c>
      <c r="O26" s="7">
        <f t="shared" si="8"/>
        <v>0</v>
      </c>
      <c r="P26" s="7">
        <f t="shared" si="8"/>
        <v>0</v>
      </c>
      <c r="Q26" s="8">
        <f t="shared" si="4"/>
        <v>0</v>
      </c>
    </row>
    <row r="27" spans="1:17" ht="15.75">
      <c r="A27" s="17">
        <v>2270</v>
      </c>
      <c r="B27" s="19" t="s">
        <v>19</v>
      </c>
      <c r="C27" s="8">
        <f>SUM(C28:C32)</f>
        <v>69.366</v>
      </c>
      <c r="D27" s="8">
        <f>SUM(D28:D32)</f>
        <v>0</v>
      </c>
      <c r="E27" s="8">
        <f t="shared" si="0"/>
        <v>69.366</v>
      </c>
      <c r="F27" s="8">
        <f>SUM(F28:F32)</f>
        <v>79.806</v>
      </c>
      <c r="G27" s="8">
        <f>SUM(G28:G32)</f>
        <v>0</v>
      </c>
      <c r="H27" s="8">
        <f t="shared" si="3"/>
        <v>79.806</v>
      </c>
      <c r="I27" s="7">
        <f>SUM(I28:I32)</f>
        <v>58.853</v>
      </c>
      <c r="J27" s="7">
        <f>SUM(J28:J32)</f>
        <v>0</v>
      </c>
      <c r="K27" s="8">
        <f t="shared" si="5"/>
        <v>58.853</v>
      </c>
      <c r="L27" s="7">
        <f>SUM(L28:L32)</f>
        <v>62.902</v>
      </c>
      <c r="M27" s="7">
        <f>SUM(M28:M32)</f>
        <v>0</v>
      </c>
      <c r="N27" s="8">
        <f t="shared" si="6"/>
        <v>62.902</v>
      </c>
      <c r="O27" s="7">
        <f>SUM(O28:O32)</f>
        <v>66.173</v>
      </c>
      <c r="P27" s="7">
        <f>SUM(P28:P32)</f>
        <v>0</v>
      </c>
      <c r="Q27" s="8">
        <f t="shared" si="4"/>
        <v>66.173</v>
      </c>
    </row>
    <row r="28" spans="1:17" ht="15.75">
      <c r="A28" s="17">
        <v>2271</v>
      </c>
      <c r="B28" s="19" t="s">
        <v>20</v>
      </c>
      <c r="C28" s="8">
        <v>46.473</v>
      </c>
      <c r="D28" s="8"/>
      <c r="E28" s="8">
        <f t="shared" si="0"/>
        <v>46.473</v>
      </c>
      <c r="F28" s="8">
        <v>58.299</v>
      </c>
      <c r="G28" s="8"/>
      <c r="H28" s="8">
        <f t="shared" si="3"/>
        <v>58.299</v>
      </c>
      <c r="I28" s="7">
        <v>36.693</v>
      </c>
      <c r="J28" s="7"/>
      <c r="K28" s="8">
        <f t="shared" si="5"/>
        <v>36.693</v>
      </c>
      <c r="L28" s="7">
        <f>ROUND(I28*1.0688,3)</f>
        <v>39.217</v>
      </c>
      <c r="M28" s="7">
        <f>ROUND(J28*1.0688,3)</f>
        <v>0</v>
      </c>
      <c r="N28" s="8">
        <f t="shared" si="6"/>
        <v>39.217</v>
      </c>
      <c r="O28" s="7">
        <f aca="true" t="shared" si="9" ref="O28:P32">ROUND(L28*1.052,3)</f>
        <v>41.256</v>
      </c>
      <c r="P28" s="7">
        <f t="shared" si="9"/>
        <v>0</v>
      </c>
      <c r="Q28" s="8">
        <f t="shared" si="4"/>
        <v>41.256</v>
      </c>
    </row>
    <row r="29" spans="1:17" ht="15.75">
      <c r="A29" s="17">
        <v>2272</v>
      </c>
      <c r="B29" s="19" t="s">
        <v>21</v>
      </c>
      <c r="C29" s="8">
        <v>3.495</v>
      </c>
      <c r="D29" s="8"/>
      <c r="E29" s="8">
        <f t="shared" si="0"/>
        <v>3.495</v>
      </c>
      <c r="F29" s="8">
        <v>4.322</v>
      </c>
      <c r="G29" s="8"/>
      <c r="H29" s="8">
        <f t="shared" si="3"/>
        <v>4.322</v>
      </c>
      <c r="I29" s="7">
        <v>3.633</v>
      </c>
      <c r="J29" s="7"/>
      <c r="K29" s="8">
        <f t="shared" si="5"/>
        <v>3.633</v>
      </c>
      <c r="L29" s="7">
        <f aca="true" t="shared" si="10" ref="L29:M32">ROUND(I29*1.0688,3)</f>
        <v>3.883</v>
      </c>
      <c r="M29" s="7">
        <f t="shared" si="10"/>
        <v>0</v>
      </c>
      <c r="N29" s="8">
        <f t="shared" si="6"/>
        <v>3.883</v>
      </c>
      <c r="O29" s="7">
        <f t="shared" si="9"/>
        <v>4.085</v>
      </c>
      <c r="P29" s="7">
        <f t="shared" si="9"/>
        <v>0</v>
      </c>
      <c r="Q29" s="8">
        <f t="shared" si="4"/>
        <v>4.085</v>
      </c>
    </row>
    <row r="30" spans="1:17" ht="15.75">
      <c r="A30" s="17">
        <v>2273</v>
      </c>
      <c r="B30" s="19" t="s">
        <v>22</v>
      </c>
      <c r="C30" s="8">
        <v>19.398</v>
      </c>
      <c r="D30" s="8"/>
      <c r="E30" s="8">
        <f t="shared" si="0"/>
        <v>19.398</v>
      </c>
      <c r="F30" s="8">
        <v>17.185</v>
      </c>
      <c r="G30" s="8"/>
      <c r="H30" s="8">
        <f t="shared" si="3"/>
        <v>17.185</v>
      </c>
      <c r="I30" s="7">
        <v>18.527</v>
      </c>
      <c r="J30" s="7"/>
      <c r="K30" s="8">
        <f t="shared" si="5"/>
        <v>18.527</v>
      </c>
      <c r="L30" s="7">
        <f t="shared" si="10"/>
        <v>19.802</v>
      </c>
      <c r="M30" s="7">
        <f t="shared" si="10"/>
        <v>0</v>
      </c>
      <c r="N30" s="8">
        <f t="shared" si="6"/>
        <v>19.802</v>
      </c>
      <c r="O30" s="7">
        <f t="shared" si="9"/>
        <v>20.832</v>
      </c>
      <c r="P30" s="7">
        <f t="shared" si="9"/>
        <v>0</v>
      </c>
      <c r="Q30" s="8">
        <f t="shared" si="4"/>
        <v>20.832</v>
      </c>
    </row>
    <row r="31" spans="1:17" ht="15.75">
      <c r="A31" s="17">
        <v>2274</v>
      </c>
      <c r="B31" s="19" t="s">
        <v>23</v>
      </c>
      <c r="C31" s="8"/>
      <c r="D31" s="8"/>
      <c r="E31" s="8">
        <f t="shared" si="0"/>
        <v>0</v>
      </c>
      <c r="F31" s="8"/>
      <c r="G31" s="8"/>
      <c r="H31" s="8">
        <f t="shared" si="3"/>
        <v>0</v>
      </c>
      <c r="I31" s="7"/>
      <c r="J31" s="7"/>
      <c r="K31" s="8">
        <f t="shared" si="5"/>
        <v>0</v>
      </c>
      <c r="L31" s="7">
        <f t="shared" si="10"/>
        <v>0</v>
      </c>
      <c r="M31" s="7">
        <f t="shared" si="10"/>
        <v>0</v>
      </c>
      <c r="N31" s="8">
        <f t="shared" si="6"/>
        <v>0</v>
      </c>
      <c r="O31" s="7">
        <f t="shared" si="9"/>
        <v>0</v>
      </c>
      <c r="P31" s="7">
        <f t="shared" si="9"/>
        <v>0</v>
      </c>
      <c r="Q31" s="8">
        <f t="shared" si="4"/>
        <v>0</v>
      </c>
    </row>
    <row r="32" spans="1:17" ht="15.75">
      <c r="A32" s="17">
        <v>2275</v>
      </c>
      <c r="B32" s="19" t="s">
        <v>24</v>
      </c>
      <c r="C32" s="8"/>
      <c r="D32" s="8"/>
      <c r="E32" s="8">
        <f t="shared" si="0"/>
        <v>0</v>
      </c>
      <c r="F32" s="8"/>
      <c r="G32" s="8"/>
      <c r="H32" s="8">
        <f t="shared" si="3"/>
        <v>0</v>
      </c>
      <c r="I32" s="7"/>
      <c r="J32" s="7"/>
      <c r="K32" s="8">
        <f t="shared" si="5"/>
        <v>0</v>
      </c>
      <c r="L32" s="7">
        <f t="shared" si="10"/>
        <v>0</v>
      </c>
      <c r="M32" s="7">
        <f t="shared" si="10"/>
        <v>0</v>
      </c>
      <c r="N32" s="8">
        <f t="shared" si="6"/>
        <v>0</v>
      </c>
      <c r="O32" s="7">
        <f t="shared" si="9"/>
        <v>0</v>
      </c>
      <c r="P32" s="7">
        <f t="shared" si="9"/>
        <v>0</v>
      </c>
      <c r="Q32" s="8">
        <f t="shared" si="4"/>
        <v>0</v>
      </c>
    </row>
    <row r="33" spans="1:17" s="30" customFormat="1" ht="30">
      <c r="A33" s="17">
        <v>2280</v>
      </c>
      <c r="B33" s="20" t="s">
        <v>25</v>
      </c>
      <c r="C33" s="14">
        <f>SUM(C34:C35)</f>
        <v>1.932</v>
      </c>
      <c r="D33" s="14">
        <f>SUM(D34:D35)</f>
        <v>0</v>
      </c>
      <c r="E33" s="8">
        <f t="shared" si="0"/>
        <v>1.932</v>
      </c>
      <c r="F33" s="14">
        <f>SUM(F34:F35)</f>
        <v>0</v>
      </c>
      <c r="G33" s="14">
        <f>SUM(G34:G35)</f>
        <v>0</v>
      </c>
      <c r="H33" s="8">
        <f t="shared" si="3"/>
        <v>0</v>
      </c>
      <c r="I33" s="11">
        <f>SUM(I34:I35)</f>
        <v>8.003</v>
      </c>
      <c r="J33" s="11">
        <f>SUM(J34:J35)</f>
        <v>0</v>
      </c>
      <c r="K33" s="8">
        <f t="shared" si="5"/>
        <v>8.003</v>
      </c>
      <c r="L33" s="11">
        <f>SUM(L34:L35)</f>
        <v>8.443</v>
      </c>
      <c r="M33" s="11">
        <f>SUM(M34:M35)</f>
        <v>0</v>
      </c>
      <c r="N33" s="8">
        <f t="shared" si="6"/>
        <v>8.443</v>
      </c>
      <c r="O33" s="11">
        <f>SUM(O34:O35)</f>
        <v>8.882</v>
      </c>
      <c r="P33" s="11">
        <f>SUM(P34:P35)</f>
        <v>0</v>
      </c>
      <c r="Q33" s="8">
        <f t="shared" si="4"/>
        <v>8.882</v>
      </c>
    </row>
    <row r="34" spans="1:17" s="30" customFormat="1" ht="45">
      <c r="A34" s="17">
        <v>2281</v>
      </c>
      <c r="B34" s="20" t="s">
        <v>26</v>
      </c>
      <c r="C34" s="14"/>
      <c r="D34" s="14"/>
      <c r="E34" s="8">
        <f t="shared" si="0"/>
        <v>0</v>
      </c>
      <c r="F34" s="14"/>
      <c r="G34" s="14"/>
      <c r="H34" s="8">
        <f t="shared" si="3"/>
        <v>0</v>
      </c>
      <c r="I34" s="11"/>
      <c r="J34" s="11"/>
      <c r="K34" s="8">
        <f t="shared" si="5"/>
        <v>0</v>
      </c>
      <c r="L34" s="7">
        <f>ROUND(I34*1.055,3)</f>
        <v>0</v>
      </c>
      <c r="M34" s="7">
        <f>ROUND(J34*1.055,3)</f>
        <v>0</v>
      </c>
      <c r="N34" s="8">
        <f t="shared" si="6"/>
        <v>0</v>
      </c>
      <c r="O34" s="7">
        <f>ROUND(L34*1.052,3)</f>
        <v>0</v>
      </c>
      <c r="P34" s="7">
        <f>ROUND(M34*1.052,3)</f>
        <v>0</v>
      </c>
      <c r="Q34" s="8">
        <f t="shared" si="4"/>
        <v>0</v>
      </c>
    </row>
    <row r="35" spans="1:17" s="30" customFormat="1" ht="45">
      <c r="A35" s="17">
        <v>2282</v>
      </c>
      <c r="B35" s="20" t="s">
        <v>27</v>
      </c>
      <c r="C35" s="14">
        <v>1.932</v>
      </c>
      <c r="D35" s="14"/>
      <c r="E35" s="8">
        <f t="shared" si="0"/>
        <v>1.932</v>
      </c>
      <c r="F35" s="14"/>
      <c r="G35" s="14"/>
      <c r="H35" s="8">
        <f t="shared" si="3"/>
        <v>0</v>
      </c>
      <c r="I35" s="7">
        <v>8.003</v>
      </c>
      <c r="J35" s="11"/>
      <c r="K35" s="8">
        <f t="shared" si="5"/>
        <v>8.003</v>
      </c>
      <c r="L35" s="7">
        <f>ROUND(I35*1.055,3)</f>
        <v>8.443</v>
      </c>
      <c r="M35" s="7">
        <f>ROUND(J35*1.055,3)</f>
        <v>0</v>
      </c>
      <c r="N35" s="8">
        <f t="shared" si="6"/>
        <v>8.443</v>
      </c>
      <c r="O35" s="7">
        <f>ROUND(L35*1.052,3)</f>
        <v>8.882</v>
      </c>
      <c r="P35" s="7">
        <f>ROUND(M35*1.052,3)</f>
        <v>0</v>
      </c>
      <c r="Q35" s="8">
        <f t="shared" si="4"/>
        <v>8.882</v>
      </c>
    </row>
    <row r="36" spans="1:17" s="29" customFormat="1" ht="15.75">
      <c r="A36" s="16">
        <v>2400</v>
      </c>
      <c r="B36" s="18" t="s">
        <v>28</v>
      </c>
      <c r="C36" s="13">
        <f>SUM(C37:C38)</f>
        <v>0</v>
      </c>
      <c r="D36" s="13">
        <f>SUM(D37:D38)</f>
        <v>0</v>
      </c>
      <c r="E36" s="8">
        <f t="shared" si="0"/>
        <v>0</v>
      </c>
      <c r="F36" s="13">
        <f>SUM(F37:F38)</f>
        <v>0</v>
      </c>
      <c r="G36" s="13">
        <f>SUM(G37:G38)</f>
        <v>0</v>
      </c>
      <c r="H36" s="8">
        <f t="shared" si="3"/>
        <v>0</v>
      </c>
      <c r="I36" s="10">
        <f>SUM(I37:I38)</f>
        <v>0</v>
      </c>
      <c r="J36" s="10">
        <f>SUM(J37:J38)</f>
        <v>0</v>
      </c>
      <c r="K36" s="8">
        <f t="shared" si="5"/>
        <v>0</v>
      </c>
      <c r="L36" s="10">
        <f>SUM(L37:L38)</f>
        <v>0</v>
      </c>
      <c r="M36" s="10">
        <f>SUM(M37:M38)</f>
        <v>0</v>
      </c>
      <c r="N36" s="8">
        <f t="shared" si="6"/>
        <v>0</v>
      </c>
      <c r="O36" s="10">
        <f>SUM(O37:O38)</f>
        <v>0</v>
      </c>
      <c r="P36" s="10">
        <f>SUM(P37:P38)</f>
        <v>0</v>
      </c>
      <c r="Q36" s="8">
        <f t="shared" si="4"/>
        <v>0</v>
      </c>
    </row>
    <row r="37" spans="1:17" s="30" customFormat="1" ht="15.75">
      <c r="A37" s="17">
        <v>2410</v>
      </c>
      <c r="B37" s="19" t="s">
        <v>29</v>
      </c>
      <c r="C37" s="14"/>
      <c r="D37" s="14"/>
      <c r="E37" s="8">
        <f t="shared" si="0"/>
        <v>0</v>
      </c>
      <c r="F37" s="14"/>
      <c r="G37" s="14"/>
      <c r="H37" s="8">
        <f t="shared" si="3"/>
        <v>0</v>
      </c>
      <c r="I37" s="11"/>
      <c r="J37" s="11"/>
      <c r="K37" s="8">
        <f t="shared" si="5"/>
        <v>0</v>
      </c>
      <c r="L37" s="11"/>
      <c r="M37" s="11"/>
      <c r="N37" s="8">
        <f t="shared" si="6"/>
        <v>0</v>
      </c>
      <c r="O37" s="11"/>
      <c r="P37" s="11"/>
      <c r="Q37" s="8">
        <f t="shared" si="4"/>
        <v>0</v>
      </c>
    </row>
    <row r="38" spans="1:17" s="30" customFormat="1" ht="15.75">
      <c r="A38" s="17">
        <v>2420</v>
      </c>
      <c r="B38" s="19" t="s">
        <v>30</v>
      </c>
      <c r="C38" s="14"/>
      <c r="D38" s="14"/>
      <c r="E38" s="8">
        <f t="shared" si="0"/>
        <v>0</v>
      </c>
      <c r="F38" s="14"/>
      <c r="G38" s="14"/>
      <c r="H38" s="8">
        <f t="shared" si="3"/>
        <v>0</v>
      </c>
      <c r="I38" s="11"/>
      <c r="J38" s="11"/>
      <c r="K38" s="8">
        <f t="shared" si="5"/>
        <v>0</v>
      </c>
      <c r="L38" s="11"/>
      <c r="M38" s="11"/>
      <c r="N38" s="8">
        <f t="shared" si="6"/>
        <v>0</v>
      </c>
      <c r="O38" s="11"/>
      <c r="P38" s="11"/>
      <c r="Q38" s="8">
        <f t="shared" si="4"/>
        <v>0</v>
      </c>
    </row>
    <row r="39" spans="1:17" s="30" customFormat="1" ht="15.75">
      <c r="A39" s="16">
        <v>2600</v>
      </c>
      <c r="B39" s="18" t="s">
        <v>31</v>
      </c>
      <c r="C39" s="14">
        <f>SUM(C40:C42)</f>
        <v>0</v>
      </c>
      <c r="D39" s="14">
        <f>SUM(D40:D42)</f>
        <v>0</v>
      </c>
      <c r="E39" s="8">
        <f t="shared" si="0"/>
        <v>0</v>
      </c>
      <c r="F39" s="14">
        <f>SUM(F40:F42)</f>
        <v>0</v>
      </c>
      <c r="G39" s="14">
        <f>SUM(G40:G42)</f>
        <v>0</v>
      </c>
      <c r="H39" s="8">
        <f t="shared" si="3"/>
        <v>0</v>
      </c>
      <c r="I39" s="11">
        <f>SUM(I40:I42)</f>
        <v>0</v>
      </c>
      <c r="J39" s="11">
        <f>SUM(J40:J42)</f>
        <v>0</v>
      </c>
      <c r="K39" s="8">
        <f t="shared" si="5"/>
        <v>0</v>
      </c>
      <c r="L39" s="11">
        <f>SUM(L40:L42)</f>
        <v>0</v>
      </c>
      <c r="M39" s="11">
        <f>SUM(M40:M42)</f>
        <v>0</v>
      </c>
      <c r="N39" s="8">
        <f t="shared" si="6"/>
        <v>0</v>
      </c>
      <c r="O39" s="11">
        <f>SUM(O40:O42)</f>
        <v>0</v>
      </c>
      <c r="P39" s="11">
        <f>SUM(P40:P42)</f>
        <v>0</v>
      </c>
      <c r="Q39" s="8">
        <f t="shared" si="4"/>
        <v>0</v>
      </c>
    </row>
    <row r="40" spans="1:17" ht="30" hidden="1">
      <c r="A40" s="17">
        <v>2610</v>
      </c>
      <c r="B40" s="20" t="s">
        <v>32</v>
      </c>
      <c r="C40" s="8"/>
      <c r="D40" s="8"/>
      <c r="E40" s="8">
        <f t="shared" si="0"/>
        <v>0</v>
      </c>
      <c r="F40" s="8"/>
      <c r="G40" s="8"/>
      <c r="H40" s="8">
        <f t="shared" si="3"/>
        <v>0</v>
      </c>
      <c r="I40" s="7">
        <f>ROUND(F40*1.081,3)</f>
        <v>0</v>
      </c>
      <c r="J40" s="7"/>
      <c r="K40" s="8">
        <f t="shared" si="5"/>
        <v>0</v>
      </c>
      <c r="L40" s="7">
        <f>ROUND(I40*1.055,3)</f>
        <v>0</v>
      </c>
      <c r="M40" s="7">
        <f>ROUND(J40*1.055,3)</f>
        <v>0</v>
      </c>
      <c r="N40" s="8">
        <f t="shared" si="6"/>
        <v>0</v>
      </c>
      <c r="O40" s="7">
        <f>ROUND(L40*1.052,3)</f>
        <v>0</v>
      </c>
      <c r="P40" s="7">
        <f>ROUND(M40*1.052,3)</f>
        <v>0</v>
      </c>
      <c r="Q40" s="8">
        <f t="shared" si="4"/>
        <v>0</v>
      </c>
    </row>
    <row r="41" spans="1:17" ht="30" hidden="1">
      <c r="A41" s="17">
        <v>2620</v>
      </c>
      <c r="B41" s="20" t="s">
        <v>33</v>
      </c>
      <c r="C41" s="8"/>
      <c r="D41" s="8"/>
      <c r="E41" s="8">
        <f t="shared" si="0"/>
        <v>0</v>
      </c>
      <c r="F41" s="8"/>
      <c r="G41" s="8"/>
      <c r="H41" s="8">
        <f t="shared" si="3"/>
        <v>0</v>
      </c>
      <c r="I41" s="7"/>
      <c r="J41" s="7"/>
      <c r="K41" s="8">
        <f t="shared" si="5"/>
        <v>0</v>
      </c>
      <c r="L41" s="7"/>
      <c r="M41" s="7"/>
      <c r="N41" s="8">
        <f t="shared" si="6"/>
        <v>0</v>
      </c>
      <c r="O41" s="7"/>
      <c r="P41" s="7"/>
      <c r="Q41" s="8">
        <f t="shared" si="4"/>
        <v>0</v>
      </c>
    </row>
    <row r="42" spans="1:17" ht="30" hidden="1">
      <c r="A42" s="17">
        <v>2630</v>
      </c>
      <c r="B42" s="20" t="s">
        <v>34</v>
      </c>
      <c r="C42" s="8"/>
      <c r="D42" s="8"/>
      <c r="E42" s="8">
        <f t="shared" si="0"/>
        <v>0</v>
      </c>
      <c r="F42" s="8"/>
      <c r="G42" s="8"/>
      <c r="H42" s="8">
        <f t="shared" si="3"/>
        <v>0</v>
      </c>
      <c r="I42" s="7"/>
      <c r="J42" s="7"/>
      <c r="K42" s="8">
        <f t="shared" si="5"/>
        <v>0</v>
      </c>
      <c r="L42" s="7"/>
      <c r="M42" s="7"/>
      <c r="N42" s="8">
        <f t="shared" si="6"/>
        <v>0</v>
      </c>
      <c r="O42" s="7"/>
      <c r="P42" s="7"/>
      <c r="Q42" s="8">
        <f t="shared" si="4"/>
        <v>0</v>
      </c>
    </row>
    <row r="43" spans="1:17" s="28" customFormat="1" ht="15.75">
      <c r="A43" s="16">
        <v>2700</v>
      </c>
      <c r="B43" s="18" t="s">
        <v>35</v>
      </c>
      <c r="C43" s="12">
        <f>SUM(C44:C46)</f>
        <v>0</v>
      </c>
      <c r="D43" s="12">
        <f>SUM(D44:D46)</f>
        <v>0</v>
      </c>
      <c r="E43" s="8">
        <f t="shared" si="0"/>
        <v>0</v>
      </c>
      <c r="F43" s="12">
        <f>SUM(F44:F46)</f>
        <v>0</v>
      </c>
      <c r="G43" s="12">
        <f>SUM(G44:G46)</f>
        <v>0</v>
      </c>
      <c r="H43" s="8">
        <f t="shared" si="3"/>
        <v>0</v>
      </c>
      <c r="I43" s="9">
        <f>SUM(I44:I46)</f>
        <v>0</v>
      </c>
      <c r="J43" s="9">
        <f>SUM(J44:J46)</f>
        <v>0</v>
      </c>
      <c r="K43" s="8">
        <f t="shared" si="5"/>
        <v>0</v>
      </c>
      <c r="L43" s="9">
        <f>SUM(L44:L46)</f>
        <v>0</v>
      </c>
      <c r="M43" s="9">
        <f>SUM(M44:M46)</f>
        <v>0</v>
      </c>
      <c r="N43" s="8">
        <f t="shared" si="6"/>
        <v>0</v>
      </c>
      <c r="O43" s="9">
        <f>SUM(O44:O46)</f>
        <v>0</v>
      </c>
      <c r="P43" s="9">
        <f>SUM(P44:P46)</f>
        <v>0</v>
      </c>
      <c r="Q43" s="8">
        <f t="shared" si="4"/>
        <v>0</v>
      </c>
    </row>
    <row r="44" spans="1:17" s="29" customFormat="1" ht="15.75">
      <c r="A44" s="17">
        <v>2710</v>
      </c>
      <c r="B44" s="19" t="s">
        <v>36</v>
      </c>
      <c r="C44" s="13"/>
      <c r="D44" s="13"/>
      <c r="E44" s="8">
        <f t="shared" si="0"/>
        <v>0</v>
      </c>
      <c r="F44" s="13"/>
      <c r="G44" s="13"/>
      <c r="H44" s="8">
        <f t="shared" si="3"/>
        <v>0</v>
      </c>
      <c r="I44" s="10"/>
      <c r="J44" s="10"/>
      <c r="K44" s="8">
        <f t="shared" si="5"/>
        <v>0</v>
      </c>
      <c r="L44" s="10"/>
      <c r="M44" s="10"/>
      <c r="N44" s="8">
        <f t="shared" si="6"/>
        <v>0</v>
      </c>
      <c r="O44" s="10"/>
      <c r="P44" s="10"/>
      <c r="Q44" s="8">
        <f t="shared" si="4"/>
        <v>0</v>
      </c>
    </row>
    <row r="45" spans="1:17" s="30" customFormat="1" ht="15.75">
      <c r="A45" s="17">
        <v>2720</v>
      </c>
      <c r="B45" s="19" t="s">
        <v>37</v>
      </c>
      <c r="C45" s="14"/>
      <c r="D45" s="14"/>
      <c r="E45" s="8">
        <f t="shared" si="0"/>
        <v>0</v>
      </c>
      <c r="F45" s="14"/>
      <c r="G45" s="14"/>
      <c r="H45" s="8">
        <f t="shared" si="3"/>
        <v>0</v>
      </c>
      <c r="I45" s="11"/>
      <c r="J45" s="11"/>
      <c r="K45" s="8">
        <f t="shared" si="5"/>
        <v>0</v>
      </c>
      <c r="L45" s="11"/>
      <c r="M45" s="11"/>
      <c r="N45" s="8">
        <f t="shared" si="6"/>
        <v>0</v>
      </c>
      <c r="O45" s="11"/>
      <c r="P45" s="11"/>
      <c r="Q45" s="8">
        <f t="shared" si="4"/>
        <v>0</v>
      </c>
    </row>
    <row r="46" spans="1:17" s="30" customFormat="1" ht="15.75">
      <c r="A46" s="17">
        <v>2730</v>
      </c>
      <c r="B46" s="19" t="s">
        <v>38</v>
      </c>
      <c r="C46" s="14"/>
      <c r="D46" s="14"/>
      <c r="E46" s="8">
        <f t="shared" si="0"/>
        <v>0</v>
      </c>
      <c r="F46" s="14"/>
      <c r="G46" s="14"/>
      <c r="H46" s="8">
        <f t="shared" si="3"/>
        <v>0</v>
      </c>
      <c r="I46" s="11"/>
      <c r="J46" s="11"/>
      <c r="K46" s="8">
        <f t="shared" si="5"/>
        <v>0</v>
      </c>
      <c r="L46" s="7">
        <f>ROUND(I46*1.055,3)</f>
        <v>0</v>
      </c>
      <c r="M46" s="7">
        <f>ROUND(J46*1.055,3)</f>
        <v>0</v>
      </c>
      <c r="N46" s="8">
        <f t="shared" si="6"/>
        <v>0</v>
      </c>
      <c r="O46" s="7">
        <f>ROUND(L46*1.052,3)</f>
        <v>0</v>
      </c>
      <c r="P46" s="7">
        <f>ROUND(M46*1.052,3)</f>
        <v>0</v>
      </c>
      <c r="Q46" s="8">
        <f t="shared" si="4"/>
        <v>0</v>
      </c>
    </row>
    <row r="47" spans="1:17" s="30" customFormat="1" ht="15.75">
      <c r="A47" s="16">
        <v>2800</v>
      </c>
      <c r="B47" s="18" t="s">
        <v>39</v>
      </c>
      <c r="C47" s="14">
        <v>1.917</v>
      </c>
      <c r="D47" s="14"/>
      <c r="E47" s="8">
        <f t="shared" si="0"/>
        <v>1.917</v>
      </c>
      <c r="F47" s="14"/>
      <c r="G47" s="14"/>
      <c r="H47" s="8">
        <f t="shared" si="3"/>
        <v>0</v>
      </c>
      <c r="I47" s="7">
        <f>ROUND(F47*1.12,3)</f>
        <v>0</v>
      </c>
      <c r="J47" s="11"/>
      <c r="K47" s="8">
        <f t="shared" si="5"/>
        <v>0</v>
      </c>
      <c r="L47" s="7">
        <f>ROUND(I47*1.055,3)</f>
        <v>0</v>
      </c>
      <c r="M47" s="7">
        <f>ROUND(J47*1.055,3)</f>
        <v>0</v>
      </c>
      <c r="N47" s="8">
        <f t="shared" si="6"/>
        <v>0</v>
      </c>
      <c r="O47" s="7">
        <f>ROUND(L47*1.052,3)</f>
        <v>0</v>
      </c>
      <c r="P47" s="7">
        <f>ROUND(M47*1.052,3)</f>
        <v>0</v>
      </c>
      <c r="Q47" s="8">
        <f t="shared" si="4"/>
        <v>0</v>
      </c>
    </row>
    <row r="48" spans="1:17" s="30" customFormat="1" ht="15.75">
      <c r="A48" s="16">
        <v>2900</v>
      </c>
      <c r="B48" s="18" t="s">
        <v>40</v>
      </c>
      <c r="C48" s="14"/>
      <c r="D48" s="14"/>
      <c r="E48" s="8">
        <f t="shared" si="0"/>
        <v>0</v>
      </c>
      <c r="F48" s="14"/>
      <c r="G48" s="14"/>
      <c r="H48" s="8">
        <f t="shared" si="3"/>
        <v>0</v>
      </c>
      <c r="I48" s="11"/>
      <c r="J48" s="11"/>
      <c r="K48" s="8">
        <f t="shared" si="5"/>
        <v>0</v>
      </c>
      <c r="L48" s="11"/>
      <c r="M48" s="11"/>
      <c r="N48" s="8">
        <f t="shared" si="6"/>
        <v>0</v>
      </c>
      <c r="O48" s="11"/>
      <c r="P48" s="11"/>
      <c r="Q48" s="8">
        <f t="shared" si="4"/>
        <v>0</v>
      </c>
    </row>
    <row r="49" spans="1:17" ht="15.75">
      <c r="A49" s="16">
        <v>3000</v>
      </c>
      <c r="B49" s="18" t="s">
        <v>41</v>
      </c>
      <c r="C49" s="8">
        <f>C50+C64</f>
        <v>0</v>
      </c>
      <c r="D49" s="8">
        <f>D50+D64</f>
        <v>0</v>
      </c>
      <c r="E49" s="8">
        <f t="shared" si="0"/>
        <v>0</v>
      </c>
      <c r="F49" s="8">
        <f>F50+F64</f>
        <v>0</v>
      </c>
      <c r="G49" s="8">
        <f>G50+G64</f>
        <v>0</v>
      </c>
      <c r="H49" s="8">
        <f t="shared" si="3"/>
        <v>0</v>
      </c>
      <c r="I49" s="7">
        <f>I50+I64</f>
        <v>0</v>
      </c>
      <c r="J49" s="7">
        <f>J50+J64</f>
        <v>0</v>
      </c>
      <c r="K49" s="8">
        <f t="shared" si="5"/>
        <v>0</v>
      </c>
      <c r="L49" s="7">
        <f>L50+L64</f>
        <v>0</v>
      </c>
      <c r="M49" s="7">
        <f>M50+M64</f>
        <v>0</v>
      </c>
      <c r="N49" s="8">
        <f t="shared" si="6"/>
        <v>0</v>
      </c>
      <c r="O49" s="7">
        <f>O50+O64</f>
        <v>0</v>
      </c>
      <c r="P49" s="7">
        <f>P50+P64</f>
        <v>0</v>
      </c>
      <c r="Q49" s="8">
        <f t="shared" si="4"/>
        <v>0</v>
      </c>
    </row>
    <row r="50" spans="1:17" s="30" customFormat="1" ht="15.75">
      <c r="A50" s="16">
        <v>3100</v>
      </c>
      <c r="B50" s="18" t="s">
        <v>42</v>
      </c>
      <c r="C50" s="14">
        <f>SUM(C51:C63)</f>
        <v>0</v>
      </c>
      <c r="D50" s="14">
        <f>SUM(D51:D63)</f>
        <v>0</v>
      </c>
      <c r="E50" s="8">
        <f t="shared" si="0"/>
        <v>0</v>
      </c>
      <c r="F50" s="14">
        <f>SUM(F51:F63)</f>
        <v>0</v>
      </c>
      <c r="G50" s="14">
        <f>SUM(G51:G63)</f>
        <v>0</v>
      </c>
      <c r="H50" s="8">
        <f t="shared" si="3"/>
        <v>0</v>
      </c>
      <c r="I50" s="11">
        <f>SUM(I51:I63)</f>
        <v>0</v>
      </c>
      <c r="J50" s="11">
        <f>SUM(J51:J63)</f>
        <v>0</v>
      </c>
      <c r="K50" s="8">
        <f t="shared" si="5"/>
        <v>0</v>
      </c>
      <c r="L50" s="11">
        <f>SUM(L51:L63)</f>
        <v>0</v>
      </c>
      <c r="M50" s="11">
        <f>SUM(M51:M63)</f>
        <v>0</v>
      </c>
      <c r="N50" s="8">
        <f t="shared" si="6"/>
        <v>0</v>
      </c>
      <c r="O50" s="11">
        <f>SUM(O51:O63)</f>
        <v>0</v>
      </c>
      <c r="P50" s="11">
        <f>SUM(P51:P63)</f>
        <v>0</v>
      </c>
      <c r="Q50" s="8">
        <f t="shared" si="4"/>
        <v>0</v>
      </c>
    </row>
    <row r="51" spans="1:17" ht="30" hidden="1">
      <c r="A51" s="17">
        <v>3110</v>
      </c>
      <c r="B51" s="20" t="s">
        <v>43</v>
      </c>
      <c r="C51" s="8"/>
      <c r="D51" s="8"/>
      <c r="E51" s="8">
        <f t="shared" si="0"/>
        <v>0</v>
      </c>
      <c r="F51" s="8"/>
      <c r="G51" s="8"/>
      <c r="H51" s="8">
        <f t="shared" si="3"/>
        <v>0</v>
      </c>
      <c r="I51" s="7"/>
      <c r="J51" s="7"/>
      <c r="K51" s="8">
        <f t="shared" si="5"/>
        <v>0</v>
      </c>
      <c r="L51" s="7">
        <f>ROUND(I51*1.055,3)</f>
        <v>0</v>
      </c>
      <c r="M51" s="7">
        <f>ROUND(J51*1.055,3)</f>
        <v>0</v>
      </c>
      <c r="N51" s="8">
        <f t="shared" si="6"/>
        <v>0</v>
      </c>
      <c r="O51" s="7">
        <f>ROUND(L51*1.052,3)</f>
        <v>0</v>
      </c>
      <c r="P51" s="7">
        <f>ROUND(M51*1.052,3)</f>
        <v>0</v>
      </c>
      <c r="Q51" s="8">
        <f t="shared" si="4"/>
        <v>0</v>
      </c>
    </row>
    <row r="52" spans="1:17" ht="15.75" hidden="1">
      <c r="A52" s="17">
        <v>3120</v>
      </c>
      <c r="B52" s="20" t="s">
        <v>44</v>
      </c>
      <c r="C52" s="8"/>
      <c r="D52" s="8"/>
      <c r="E52" s="8">
        <f t="shared" si="0"/>
        <v>0</v>
      </c>
      <c r="F52" s="8"/>
      <c r="G52" s="8"/>
      <c r="H52" s="8">
        <f t="shared" si="3"/>
        <v>0</v>
      </c>
      <c r="I52" s="7"/>
      <c r="J52" s="7"/>
      <c r="K52" s="8">
        <f t="shared" si="5"/>
        <v>0</v>
      </c>
      <c r="L52" s="7"/>
      <c r="M52" s="7"/>
      <c r="N52" s="8">
        <f t="shared" si="6"/>
        <v>0</v>
      </c>
      <c r="O52" s="7"/>
      <c r="P52" s="7"/>
      <c r="Q52" s="8">
        <f t="shared" si="4"/>
        <v>0</v>
      </c>
    </row>
    <row r="53" spans="1:17" ht="15.75" hidden="1">
      <c r="A53" s="17">
        <v>3121</v>
      </c>
      <c r="B53" s="20" t="s">
        <v>45</v>
      </c>
      <c r="C53" s="8"/>
      <c r="D53" s="8"/>
      <c r="E53" s="8">
        <f t="shared" si="0"/>
        <v>0</v>
      </c>
      <c r="F53" s="8"/>
      <c r="G53" s="8"/>
      <c r="H53" s="8">
        <f t="shared" si="3"/>
        <v>0</v>
      </c>
      <c r="I53" s="7"/>
      <c r="J53" s="7"/>
      <c r="K53" s="8">
        <f t="shared" si="5"/>
        <v>0</v>
      </c>
      <c r="L53" s="7"/>
      <c r="M53" s="7"/>
      <c r="N53" s="8">
        <f t="shared" si="6"/>
        <v>0</v>
      </c>
      <c r="O53" s="7"/>
      <c r="P53" s="7"/>
      <c r="Q53" s="8">
        <f t="shared" si="4"/>
        <v>0</v>
      </c>
    </row>
    <row r="54" spans="1:17" ht="30" hidden="1">
      <c r="A54" s="17">
        <v>3122</v>
      </c>
      <c r="B54" s="20" t="s">
        <v>46</v>
      </c>
      <c r="C54" s="8"/>
      <c r="D54" s="8"/>
      <c r="E54" s="8">
        <f t="shared" si="0"/>
        <v>0</v>
      </c>
      <c r="F54" s="8"/>
      <c r="G54" s="8"/>
      <c r="H54" s="8">
        <f t="shared" si="3"/>
        <v>0</v>
      </c>
      <c r="I54" s="7"/>
      <c r="J54" s="7"/>
      <c r="K54" s="8">
        <f t="shared" si="5"/>
        <v>0</v>
      </c>
      <c r="L54" s="7"/>
      <c r="M54" s="7"/>
      <c r="N54" s="8">
        <f t="shared" si="6"/>
        <v>0</v>
      </c>
      <c r="O54" s="7"/>
      <c r="P54" s="7"/>
      <c r="Q54" s="8">
        <f t="shared" si="4"/>
        <v>0</v>
      </c>
    </row>
    <row r="55" spans="1:17" ht="15.75" hidden="1">
      <c r="A55" s="17">
        <v>3130</v>
      </c>
      <c r="B55" s="20" t="s">
        <v>47</v>
      </c>
      <c r="C55" s="8"/>
      <c r="D55" s="8"/>
      <c r="E55" s="8">
        <f t="shared" si="0"/>
        <v>0</v>
      </c>
      <c r="F55" s="8"/>
      <c r="G55" s="8"/>
      <c r="H55" s="8">
        <f t="shared" si="3"/>
        <v>0</v>
      </c>
      <c r="I55" s="7"/>
      <c r="J55" s="7"/>
      <c r="K55" s="8">
        <f t="shared" si="5"/>
        <v>0</v>
      </c>
      <c r="L55" s="7"/>
      <c r="M55" s="7"/>
      <c r="N55" s="8">
        <f t="shared" si="6"/>
        <v>0</v>
      </c>
      <c r="O55" s="7"/>
      <c r="P55" s="7"/>
      <c r="Q55" s="8">
        <f t="shared" si="4"/>
        <v>0</v>
      </c>
    </row>
    <row r="56" spans="1:17" ht="30" hidden="1">
      <c r="A56" s="17">
        <v>3131</v>
      </c>
      <c r="B56" s="20" t="s">
        <v>48</v>
      </c>
      <c r="C56" s="8"/>
      <c r="D56" s="8"/>
      <c r="E56" s="8">
        <f t="shared" si="0"/>
        <v>0</v>
      </c>
      <c r="F56" s="8"/>
      <c r="G56" s="8"/>
      <c r="H56" s="8">
        <f t="shared" si="3"/>
        <v>0</v>
      </c>
      <c r="I56" s="7"/>
      <c r="J56" s="7"/>
      <c r="K56" s="8">
        <f t="shared" si="5"/>
        <v>0</v>
      </c>
      <c r="L56" s="7"/>
      <c r="M56" s="7"/>
      <c r="N56" s="8">
        <f t="shared" si="6"/>
        <v>0</v>
      </c>
      <c r="O56" s="7"/>
      <c r="P56" s="7"/>
      <c r="Q56" s="8">
        <f t="shared" si="4"/>
        <v>0</v>
      </c>
    </row>
    <row r="57" spans="1:17" s="29" customFormat="1" ht="15.75" hidden="1">
      <c r="A57" s="17">
        <v>3132</v>
      </c>
      <c r="B57" s="20" t="s">
        <v>49</v>
      </c>
      <c r="C57" s="13"/>
      <c r="D57" s="13"/>
      <c r="E57" s="8">
        <f t="shared" si="0"/>
        <v>0</v>
      </c>
      <c r="F57" s="13"/>
      <c r="G57" s="13"/>
      <c r="H57" s="8">
        <f t="shared" si="3"/>
        <v>0</v>
      </c>
      <c r="I57" s="10"/>
      <c r="J57" s="10"/>
      <c r="K57" s="8">
        <f t="shared" si="5"/>
        <v>0</v>
      </c>
      <c r="L57" s="7">
        <f>ROUND(I57*1.055,3)</f>
        <v>0</v>
      </c>
      <c r="M57" s="7">
        <f>ROUND(J57*1.055,3)</f>
        <v>0</v>
      </c>
      <c r="N57" s="8">
        <f t="shared" si="6"/>
        <v>0</v>
      </c>
      <c r="O57" s="7">
        <f>ROUND(L57*1.052,3)</f>
        <v>0</v>
      </c>
      <c r="P57" s="7">
        <f>ROUND(M57*1.052,3)</f>
        <v>0</v>
      </c>
      <c r="Q57" s="8">
        <f t="shared" si="4"/>
        <v>0</v>
      </c>
    </row>
    <row r="58" spans="1:17" s="29" customFormat="1" ht="15.75" hidden="1">
      <c r="A58" s="17">
        <v>3140</v>
      </c>
      <c r="B58" s="20" t="s">
        <v>50</v>
      </c>
      <c r="C58" s="13"/>
      <c r="D58" s="13"/>
      <c r="E58" s="8">
        <f t="shared" si="0"/>
        <v>0</v>
      </c>
      <c r="F58" s="13"/>
      <c r="G58" s="13"/>
      <c r="H58" s="8">
        <f t="shared" si="3"/>
        <v>0</v>
      </c>
      <c r="I58" s="10"/>
      <c r="J58" s="10"/>
      <c r="K58" s="8">
        <f t="shared" si="5"/>
        <v>0</v>
      </c>
      <c r="L58" s="10"/>
      <c r="M58" s="10"/>
      <c r="N58" s="8">
        <f t="shared" si="6"/>
        <v>0</v>
      </c>
      <c r="O58" s="10"/>
      <c r="P58" s="10"/>
      <c r="Q58" s="8">
        <f t="shared" si="4"/>
        <v>0</v>
      </c>
    </row>
    <row r="59" spans="1:17" s="29" customFormat="1" ht="64.5" customHeight="1" hidden="1">
      <c r="A59" s="17">
        <v>3141</v>
      </c>
      <c r="B59" s="20" t="s">
        <v>51</v>
      </c>
      <c r="C59" s="13"/>
      <c r="D59" s="13"/>
      <c r="E59" s="8">
        <f t="shared" si="0"/>
        <v>0</v>
      </c>
      <c r="F59" s="13"/>
      <c r="G59" s="13"/>
      <c r="H59" s="8">
        <f t="shared" si="3"/>
        <v>0</v>
      </c>
      <c r="I59" s="10"/>
      <c r="J59" s="10"/>
      <c r="K59" s="8">
        <f t="shared" si="5"/>
        <v>0</v>
      </c>
      <c r="L59" s="10"/>
      <c r="M59" s="10"/>
      <c r="N59" s="8">
        <f t="shared" si="6"/>
        <v>0</v>
      </c>
      <c r="O59" s="10"/>
      <c r="P59" s="10"/>
      <c r="Q59" s="8">
        <f t="shared" si="4"/>
        <v>0</v>
      </c>
    </row>
    <row r="60" spans="1:17" s="29" customFormat="1" ht="15.75" hidden="1">
      <c r="A60" s="17">
        <v>3142</v>
      </c>
      <c r="B60" s="20" t="s">
        <v>52</v>
      </c>
      <c r="C60" s="13"/>
      <c r="D60" s="13"/>
      <c r="E60" s="8">
        <f t="shared" si="0"/>
        <v>0</v>
      </c>
      <c r="F60" s="13"/>
      <c r="G60" s="13"/>
      <c r="H60" s="8">
        <f t="shared" si="3"/>
        <v>0</v>
      </c>
      <c r="I60" s="10"/>
      <c r="J60" s="10"/>
      <c r="K60" s="8">
        <f t="shared" si="5"/>
        <v>0</v>
      </c>
      <c r="L60" s="10"/>
      <c r="M60" s="10"/>
      <c r="N60" s="8">
        <f t="shared" si="6"/>
        <v>0</v>
      </c>
      <c r="O60" s="10"/>
      <c r="P60" s="10"/>
      <c r="Q60" s="8">
        <f t="shared" si="4"/>
        <v>0</v>
      </c>
    </row>
    <row r="61" spans="1:17" ht="30" hidden="1">
      <c r="A61" s="17">
        <v>3143</v>
      </c>
      <c r="B61" s="20" t="s">
        <v>53</v>
      </c>
      <c r="C61" s="8"/>
      <c r="D61" s="8"/>
      <c r="E61" s="8">
        <f t="shared" si="0"/>
        <v>0</v>
      </c>
      <c r="F61" s="8"/>
      <c r="G61" s="8"/>
      <c r="H61" s="8">
        <f t="shared" si="3"/>
        <v>0</v>
      </c>
      <c r="I61" s="7"/>
      <c r="J61" s="7"/>
      <c r="K61" s="8">
        <f t="shared" si="5"/>
        <v>0</v>
      </c>
      <c r="L61" s="7"/>
      <c r="M61" s="7"/>
      <c r="N61" s="8">
        <f t="shared" si="6"/>
        <v>0</v>
      </c>
      <c r="O61" s="7"/>
      <c r="P61" s="7"/>
      <c r="Q61" s="8">
        <f t="shared" si="4"/>
        <v>0</v>
      </c>
    </row>
    <row r="62" spans="1:17" s="28" customFormat="1" ht="15.75" hidden="1">
      <c r="A62" s="17">
        <v>3150</v>
      </c>
      <c r="B62" s="20" t="s">
        <v>54</v>
      </c>
      <c r="C62" s="12"/>
      <c r="D62" s="12"/>
      <c r="E62" s="8">
        <f t="shared" si="0"/>
        <v>0</v>
      </c>
      <c r="F62" s="12"/>
      <c r="G62" s="12"/>
      <c r="H62" s="8">
        <f t="shared" si="3"/>
        <v>0</v>
      </c>
      <c r="I62" s="9"/>
      <c r="J62" s="9"/>
      <c r="K62" s="8">
        <f t="shared" si="5"/>
        <v>0</v>
      </c>
      <c r="L62" s="9"/>
      <c r="M62" s="9"/>
      <c r="N62" s="8">
        <f t="shared" si="6"/>
        <v>0</v>
      </c>
      <c r="O62" s="9"/>
      <c r="P62" s="9"/>
      <c r="Q62" s="8">
        <f t="shared" si="4"/>
        <v>0</v>
      </c>
    </row>
    <row r="63" spans="1:17" ht="15.75" hidden="1">
      <c r="A63" s="17">
        <v>3160</v>
      </c>
      <c r="B63" s="20" t="s">
        <v>55</v>
      </c>
      <c r="C63" s="8"/>
      <c r="D63" s="8"/>
      <c r="E63" s="8">
        <f t="shared" si="0"/>
        <v>0</v>
      </c>
      <c r="F63" s="8"/>
      <c r="G63" s="8"/>
      <c r="H63" s="8">
        <f t="shared" si="3"/>
        <v>0</v>
      </c>
      <c r="I63" s="7"/>
      <c r="J63" s="7"/>
      <c r="K63" s="8">
        <f t="shared" si="5"/>
        <v>0</v>
      </c>
      <c r="L63" s="7"/>
      <c r="M63" s="7"/>
      <c r="N63" s="8">
        <f t="shared" si="6"/>
        <v>0</v>
      </c>
      <c r="O63" s="7"/>
      <c r="P63" s="7"/>
      <c r="Q63" s="8">
        <f t="shared" si="4"/>
        <v>0</v>
      </c>
    </row>
    <row r="64" spans="1:17" ht="15.75" hidden="1">
      <c r="A64" s="16">
        <v>3200</v>
      </c>
      <c r="B64" s="21" t="s">
        <v>56</v>
      </c>
      <c r="C64" s="8">
        <f>SUM(C65:C68)</f>
        <v>0</v>
      </c>
      <c r="D64" s="8">
        <f>SUM(D65:D68)</f>
        <v>0</v>
      </c>
      <c r="E64" s="8">
        <f t="shared" si="0"/>
        <v>0</v>
      </c>
      <c r="F64" s="8">
        <f>SUM(F65:F68)</f>
        <v>0</v>
      </c>
      <c r="G64" s="8">
        <f>SUM(G65:G68)</f>
        <v>0</v>
      </c>
      <c r="H64" s="8">
        <f t="shared" si="3"/>
        <v>0</v>
      </c>
      <c r="I64" s="7">
        <f>SUM(I65:I68)</f>
        <v>0</v>
      </c>
      <c r="J64" s="7">
        <f>SUM(J65:J68)</f>
        <v>0</v>
      </c>
      <c r="K64" s="8">
        <f t="shared" si="5"/>
        <v>0</v>
      </c>
      <c r="L64" s="7">
        <f>SUM(L65:L68)</f>
        <v>0</v>
      </c>
      <c r="M64" s="7">
        <f>SUM(M65:M68)</f>
        <v>0</v>
      </c>
      <c r="N64" s="8">
        <f t="shared" si="6"/>
        <v>0</v>
      </c>
      <c r="O64" s="7">
        <f>SUM(O65:O68)</f>
        <v>0</v>
      </c>
      <c r="P64" s="7">
        <f>SUM(P65:P68)</f>
        <v>0</v>
      </c>
      <c r="Q64" s="8">
        <f t="shared" si="4"/>
        <v>0</v>
      </c>
    </row>
    <row r="65" spans="1:17" ht="30" hidden="1">
      <c r="A65" s="17">
        <v>3210</v>
      </c>
      <c r="B65" s="20" t="s">
        <v>57</v>
      </c>
      <c r="C65" s="8"/>
      <c r="D65" s="8"/>
      <c r="E65" s="8">
        <f t="shared" si="0"/>
        <v>0</v>
      </c>
      <c r="F65" s="8"/>
      <c r="G65" s="8"/>
      <c r="H65" s="8">
        <f t="shared" si="3"/>
        <v>0</v>
      </c>
      <c r="I65" s="7"/>
      <c r="J65" s="7"/>
      <c r="K65" s="8">
        <f t="shared" si="5"/>
        <v>0</v>
      </c>
      <c r="L65" s="7"/>
      <c r="M65" s="7"/>
      <c r="N65" s="8">
        <f t="shared" si="6"/>
        <v>0</v>
      </c>
      <c r="O65" s="7"/>
      <c r="P65" s="7"/>
      <c r="Q65" s="8">
        <f t="shared" si="4"/>
        <v>0</v>
      </c>
    </row>
    <row r="66" spans="1:17" ht="30" hidden="1">
      <c r="A66" s="17">
        <v>3220</v>
      </c>
      <c r="B66" s="20" t="s">
        <v>58</v>
      </c>
      <c r="C66" s="8"/>
      <c r="D66" s="8"/>
      <c r="E66" s="8">
        <f t="shared" si="0"/>
        <v>0</v>
      </c>
      <c r="F66" s="8"/>
      <c r="G66" s="8"/>
      <c r="H66" s="8">
        <f t="shared" si="3"/>
        <v>0</v>
      </c>
      <c r="I66" s="7"/>
      <c r="J66" s="7"/>
      <c r="K66" s="8">
        <f t="shared" si="5"/>
        <v>0</v>
      </c>
      <c r="L66" s="7"/>
      <c r="M66" s="7"/>
      <c r="N66" s="8">
        <f t="shared" si="6"/>
        <v>0</v>
      </c>
      <c r="O66" s="7"/>
      <c r="P66" s="7"/>
      <c r="Q66" s="8">
        <f t="shared" si="4"/>
        <v>0</v>
      </c>
    </row>
    <row r="67" spans="1:17" ht="30" hidden="1">
      <c r="A67" s="17">
        <v>3230</v>
      </c>
      <c r="B67" s="20" t="s">
        <v>59</v>
      </c>
      <c r="C67" s="8"/>
      <c r="D67" s="8"/>
      <c r="E67" s="8">
        <f t="shared" si="0"/>
        <v>0</v>
      </c>
      <c r="F67" s="8"/>
      <c r="G67" s="8"/>
      <c r="H67" s="8">
        <f t="shared" si="3"/>
        <v>0</v>
      </c>
      <c r="I67" s="7"/>
      <c r="J67" s="7"/>
      <c r="K67" s="8">
        <f t="shared" si="5"/>
        <v>0</v>
      </c>
      <c r="L67" s="7"/>
      <c r="M67" s="7"/>
      <c r="N67" s="8">
        <f t="shared" si="6"/>
        <v>0</v>
      </c>
      <c r="O67" s="7"/>
      <c r="P67" s="7"/>
      <c r="Q67" s="8">
        <f t="shared" si="4"/>
        <v>0</v>
      </c>
    </row>
    <row r="68" spans="1:17" ht="15.75" hidden="1">
      <c r="A68" s="17">
        <v>3240</v>
      </c>
      <c r="B68" s="20" t="s">
        <v>60</v>
      </c>
      <c r="C68" s="8"/>
      <c r="D68" s="8"/>
      <c r="E68" s="8">
        <f t="shared" si="0"/>
        <v>0</v>
      </c>
      <c r="F68" s="8"/>
      <c r="G68" s="8"/>
      <c r="H68" s="8">
        <f t="shared" si="3"/>
        <v>0</v>
      </c>
      <c r="I68" s="7"/>
      <c r="J68" s="7"/>
      <c r="K68" s="8">
        <f t="shared" si="5"/>
        <v>0</v>
      </c>
      <c r="L68" s="7"/>
      <c r="M68" s="7"/>
      <c r="N68" s="8">
        <f t="shared" si="6"/>
        <v>0</v>
      </c>
      <c r="O68" s="7"/>
      <c r="P68" s="7"/>
      <c r="Q68" s="8">
        <f t="shared" si="4"/>
        <v>0</v>
      </c>
    </row>
    <row r="69" spans="1:17" ht="15.75" hidden="1">
      <c r="A69" s="31"/>
      <c r="B69" s="18"/>
      <c r="C69" s="8"/>
      <c r="D69" s="8"/>
      <c r="E69" s="8">
        <f t="shared" si="0"/>
        <v>0</v>
      </c>
      <c r="F69" s="8"/>
      <c r="G69" s="8"/>
      <c r="H69" s="8">
        <f t="shared" si="3"/>
        <v>0</v>
      </c>
      <c r="I69" s="7"/>
      <c r="J69" s="7"/>
      <c r="K69" s="8">
        <f t="shared" si="5"/>
        <v>0</v>
      </c>
      <c r="L69" s="7"/>
      <c r="M69" s="7"/>
      <c r="N69" s="8">
        <f t="shared" si="6"/>
        <v>0</v>
      </c>
      <c r="O69" s="7"/>
      <c r="P69" s="7"/>
      <c r="Q69" s="8">
        <f t="shared" si="4"/>
        <v>0</v>
      </c>
    </row>
    <row r="70" spans="9:17" ht="15.75">
      <c r="I70" s="2"/>
      <c r="J70" s="2"/>
      <c r="K70" s="2"/>
      <c r="L70" s="2"/>
      <c r="M70" s="2"/>
      <c r="N70" s="2"/>
      <c r="O70" s="2"/>
      <c r="P70" s="2"/>
      <c r="Q70" s="2"/>
    </row>
    <row r="71" spans="9:17" ht="15.75">
      <c r="I71" s="2"/>
      <c r="J71" s="2"/>
      <c r="K71" s="2"/>
      <c r="L71" s="2"/>
      <c r="M71" s="2"/>
      <c r="N71" s="2"/>
      <c r="O71" s="2"/>
      <c r="P71" s="2"/>
      <c r="Q71" s="2"/>
    </row>
    <row r="72" spans="2:17" ht="15.75">
      <c r="B72" s="22" t="s">
        <v>61</v>
      </c>
      <c r="I72" s="2"/>
      <c r="J72" s="2"/>
      <c r="K72" s="2"/>
      <c r="L72" s="2"/>
      <c r="M72" s="2"/>
      <c r="N72" s="2"/>
      <c r="O72" s="2"/>
      <c r="P72" s="2"/>
      <c r="Q72" s="2"/>
    </row>
    <row r="73" spans="9:17" ht="15.75">
      <c r="I73" s="2"/>
      <c r="J73" s="2"/>
      <c r="K73" s="2"/>
      <c r="L73" s="2"/>
      <c r="M73" s="2"/>
      <c r="N73" s="2"/>
      <c r="O73" s="2"/>
      <c r="P73" s="2"/>
      <c r="Q73" s="2"/>
    </row>
    <row r="74" spans="9:17" ht="15.75">
      <c r="I74" s="2"/>
      <c r="J74" s="2"/>
      <c r="K74" s="95"/>
      <c r="L74" s="95"/>
      <c r="M74" s="95"/>
      <c r="N74" s="2"/>
      <c r="O74" s="2"/>
      <c r="P74" s="2"/>
      <c r="Q74" s="2"/>
    </row>
    <row r="75" spans="1:13" s="2" customFormat="1" ht="15.75">
      <c r="A75" s="1"/>
      <c r="B75" s="2" t="s">
        <v>115</v>
      </c>
      <c r="J75" s="3"/>
      <c r="K75" s="3" t="s">
        <v>116</v>
      </c>
      <c r="L75" s="3"/>
      <c r="M75" s="95"/>
    </row>
    <row r="76" spans="1:11" s="2" customFormat="1" ht="15.75">
      <c r="A76" s="1"/>
      <c r="K76" s="103" t="s">
        <v>62</v>
      </c>
    </row>
    <row r="80" spans="1:2" ht="15.75">
      <c r="A80" s="32"/>
      <c r="B80" s="23"/>
    </row>
    <row r="81" spans="1:2" ht="15.75">
      <c r="A81" s="32"/>
      <c r="B81" s="23"/>
    </row>
    <row r="82" spans="1:2" ht="15.75">
      <c r="A82" s="33"/>
      <c r="B82" s="24"/>
    </row>
    <row r="83" spans="1:2" ht="15.75">
      <c r="A83" s="33"/>
      <c r="B83" s="24"/>
    </row>
    <row r="84" spans="1:2" ht="15.75">
      <c r="A84" s="33"/>
      <c r="B84" s="24"/>
    </row>
    <row r="85" spans="1:2" ht="15.75">
      <c r="A85" s="33"/>
      <c r="B85" s="24"/>
    </row>
    <row r="86" spans="1:2" ht="15.75">
      <c r="A86" s="32"/>
      <c r="B86" s="23"/>
    </row>
    <row r="87" spans="1:2" ht="15.75">
      <c r="A87" s="33"/>
      <c r="B87" s="24"/>
    </row>
    <row r="88" spans="1:2" ht="15.75">
      <c r="A88" s="33"/>
      <c r="B88" s="24"/>
    </row>
    <row r="89" spans="1:2" ht="15.75">
      <c r="A89" s="33"/>
      <c r="B89" s="24"/>
    </row>
    <row r="90" spans="1:2" ht="15.75">
      <c r="A90" s="33"/>
      <c r="B90" s="24"/>
    </row>
    <row r="91" spans="1:2" ht="15.75">
      <c r="A91" s="33"/>
      <c r="B91" s="24"/>
    </row>
    <row r="92" spans="1:2" ht="15.75">
      <c r="A92" s="33"/>
      <c r="B92" s="24"/>
    </row>
    <row r="93" spans="1:2" ht="15.75">
      <c r="A93" s="33"/>
      <c r="B93" s="24"/>
    </row>
    <row r="94" spans="1:2" ht="15.75">
      <c r="A94" s="33"/>
      <c r="B94" s="24"/>
    </row>
    <row r="95" spans="1:2" ht="15.75">
      <c r="A95" s="33"/>
      <c r="B95" s="24"/>
    </row>
    <row r="96" spans="1:2" ht="15.75">
      <c r="A96" s="33"/>
      <c r="B96" s="24"/>
    </row>
    <row r="97" spans="1:2" ht="15.75">
      <c r="A97" s="33"/>
      <c r="B97" s="24"/>
    </row>
    <row r="98" spans="1:2" ht="15.75">
      <c r="A98" s="33"/>
      <c r="B98" s="24"/>
    </row>
    <row r="99" spans="1:2" ht="15.75">
      <c r="A99" s="33"/>
      <c r="B99" s="24"/>
    </row>
    <row r="100" spans="1:2" ht="15.75">
      <c r="A100" s="33"/>
      <c r="B100" s="24"/>
    </row>
    <row r="101" spans="1:2" ht="15.75">
      <c r="A101" s="33"/>
      <c r="B101" s="24"/>
    </row>
    <row r="102" spans="1:2" ht="15.75">
      <c r="A102" s="32"/>
      <c r="B102" s="23"/>
    </row>
    <row r="103" spans="1:2" ht="15.75">
      <c r="A103" s="33"/>
      <c r="B103" s="24"/>
    </row>
    <row r="104" spans="1:2" ht="15.75">
      <c r="A104" s="33"/>
      <c r="B104" s="24"/>
    </row>
    <row r="105" spans="1:2" ht="15.75">
      <c r="A105" s="32"/>
      <c r="B105" s="23"/>
    </row>
    <row r="106" spans="1:2" ht="15.75">
      <c r="A106" s="33"/>
      <c r="B106" s="24"/>
    </row>
    <row r="107" spans="1:2" ht="15.75">
      <c r="A107" s="33"/>
      <c r="B107" s="24"/>
    </row>
    <row r="108" spans="1:2" ht="15.75">
      <c r="A108" s="33"/>
      <c r="B108" s="24"/>
    </row>
    <row r="109" spans="1:2" ht="15.75">
      <c r="A109" s="32"/>
      <c r="B109" s="23"/>
    </row>
    <row r="110" spans="1:2" ht="15.75">
      <c r="A110" s="33"/>
      <c r="B110" s="24"/>
    </row>
    <row r="111" spans="1:2" ht="15.75">
      <c r="A111" s="33"/>
      <c r="B111" s="24"/>
    </row>
    <row r="112" spans="1:2" ht="15.75">
      <c r="A112" s="33"/>
      <c r="B112" s="24"/>
    </row>
    <row r="113" spans="1:2" ht="15.75">
      <c r="A113" s="32"/>
      <c r="B113" s="23"/>
    </row>
    <row r="114" spans="1:2" ht="15.75">
      <c r="A114" s="32"/>
      <c r="B114" s="23"/>
    </row>
    <row r="115" spans="1:2" ht="15.75">
      <c r="A115" s="32"/>
      <c r="B115" s="23"/>
    </row>
    <row r="116" spans="1:2" ht="15.75">
      <c r="A116" s="32"/>
      <c r="B116" s="23"/>
    </row>
    <row r="117" spans="1:2" ht="15.75">
      <c r="A117" s="33"/>
      <c r="B117" s="24"/>
    </row>
    <row r="118" spans="1:2" ht="15.75">
      <c r="A118" s="33"/>
      <c r="B118" s="24"/>
    </row>
    <row r="119" spans="1:2" ht="15.75">
      <c r="A119" s="33"/>
      <c r="B119" s="24"/>
    </row>
    <row r="120" spans="1:2" ht="15.75">
      <c r="A120" s="33"/>
      <c r="B120" s="24"/>
    </row>
    <row r="121" spans="1:2" ht="15.75">
      <c r="A121" s="33"/>
      <c r="B121" s="24"/>
    </row>
    <row r="122" spans="1:2" ht="15.75">
      <c r="A122" s="33"/>
      <c r="B122" s="24"/>
    </row>
    <row r="123" spans="1:2" ht="15.75">
      <c r="A123" s="33"/>
      <c r="B123" s="24"/>
    </row>
    <row r="124" spans="1:2" ht="15.75">
      <c r="A124" s="33"/>
      <c r="B124" s="24"/>
    </row>
    <row r="125" spans="1:2" ht="15.75">
      <c r="A125" s="33"/>
      <c r="B125" s="24"/>
    </row>
    <row r="126" spans="1:2" ht="15.75">
      <c r="A126" s="33"/>
      <c r="B126" s="24"/>
    </row>
    <row r="127" spans="1:2" ht="15.75">
      <c r="A127" s="33"/>
      <c r="B127" s="24"/>
    </row>
    <row r="128" spans="1:2" ht="15.75">
      <c r="A128" s="33"/>
      <c r="B128" s="24"/>
    </row>
    <row r="129" spans="1:2" ht="15.75">
      <c r="A129" s="33"/>
      <c r="B129" s="24"/>
    </row>
    <row r="130" spans="1:2" ht="15.75">
      <c r="A130" s="32"/>
      <c r="B130" s="23"/>
    </row>
    <row r="131" spans="1:2" ht="15.75">
      <c r="A131" s="33"/>
      <c r="B131" s="24"/>
    </row>
    <row r="132" spans="1:2" ht="15.75">
      <c r="A132" s="33"/>
      <c r="B132" s="24"/>
    </row>
    <row r="133" spans="1:2" ht="15.75">
      <c r="A133" s="33"/>
      <c r="B133" s="24"/>
    </row>
    <row r="134" spans="1:2" ht="15.75">
      <c r="A134" s="33"/>
      <c r="B134" s="24"/>
    </row>
    <row r="135" ht="15.75">
      <c r="A135" s="33"/>
    </row>
  </sheetData>
  <sheetProtection/>
  <mergeCells count="23">
    <mergeCell ref="P10:P11"/>
    <mergeCell ref="J10:J11"/>
    <mergeCell ref="K10:K11"/>
    <mergeCell ref="A8:A11"/>
    <mergeCell ref="B8:B11"/>
    <mergeCell ref="C8:E9"/>
    <mergeCell ref="F8:H9"/>
    <mergeCell ref="E10:E11"/>
    <mergeCell ref="H10:H11"/>
    <mergeCell ref="C10:C11"/>
    <mergeCell ref="D10:D11"/>
    <mergeCell ref="F10:F11"/>
    <mergeCell ref="G10:G11"/>
    <mergeCell ref="M2:Q2"/>
    <mergeCell ref="I8:K9"/>
    <mergeCell ref="L8:N9"/>
    <mergeCell ref="O8:Q9"/>
    <mergeCell ref="Q10:Q11"/>
    <mergeCell ref="I10:I11"/>
    <mergeCell ref="L10:L11"/>
    <mergeCell ref="N10:N11"/>
    <mergeCell ref="M10:M11"/>
    <mergeCell ref="O10:O11"/>
  </mergeCells>
  <printOptions/>
  <pageMargins left="0.46" right="0.15748031496062992" top="0.22" bottom="0.16" header="0.2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5"/>
  <sheetViews>
    <sheetView view="pageBreakPreview" zoomScale="75" zoomScaleSheetLayoutView="75" zoomScalePageLayoutView="0" workbookViewId="0" topLeftCell="A1">
      <pane xSplit="2" ySplit="11" topLeftCell="C4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75" sqref="B75:L75"/>
    </sheetView>
  </sheetViews>
  <sheetFormatPr defaultColWidth="9.140625" defaultRowHeight="12.75"/>
  <cols>
    <col min="1" max="1" width="8.421875" style="27" customWidth="1"/>
    <col min="2" max="2" width="50.00390625" style="15" customWidth="1"/>
    <col min="3" max="3" width="12.421875" style="15" customWidth="1"/>
    <col min="4" max="4" width="14.57421875" style="15" customWidth="1"/>
    <col min="5" max="5" width="14.421875" style="15" customWidth="1"/>
    <col min="6" max="6" width="11.8515625" style="15" customWidth="1"/>
    <col min="7" max="7" width="13.8515625" style="15" customWidth="1"/>
    <col min="8" max="8" width="11.8515625" style="15" customWidth="1"/>
    <col min="9" max="9" width="13.57421875" style="15" customWidth="1"/>
    <col min="10" max="10" width="12.140625" style="15" customWidth="1"/>
    <col min="11" max="11" width="15.57421875" style="15" customWidth="1"/>
    <col min="12" max="12" width="14.8515625" style="15" customWidth="1"/>
    <col min="13" max="13" width="16.00390625" style="15" customWidth="1"/>
    <col min="14" max="14" width="12.00390625" style="15" customWidth="1"/>
    <col min="15" max="15" width="12.57421875" style="15" customWidth="1"/>
    <col min="16" max="16" width="14.28125" style="15" customWidth="1"/>
    <col min="17" max="16384" width="9.140625" style="15" customWidth="1"/>
  </cols>
  <sheetData>
    <row r="1" spans="1:13" s="2" customFormat="1" ht="15.75">
      <c r="A1" s="1"/>
      <c r="B1" s="15"/>
      <c r="M1" s="2" t="s">
        <v>0</v>
      </c>
    </row>
    <row r="2" spans="1:17" s="2" customFormat="1" ht="30.75" customHeight="1">
      <c r="A2" s="1"/>
      <c r="B2" s="15"/>
      <c r="M2" s="104" t="s">
        <v>70</v>
      </c>
      <c r="N2" s="104"/>
      <c r="O2" s="104"/>
      <c r="P2" s="104"/>
      <c r="Q2" s="104"/>
    </row>
    <row r="3" spans="1:14" s="2" customFormat="1" ht="15.75">
      <c r="A3" s="1"/>
      <c r="B3" s="15"/>
      <c r="M3" s="25" t="s">
        <v>112</v>
      </c>
      <c r="N3" s="25"/>
    </row>
    <row r="4" spans="1:2" s="2" customFormat="1" ht="15.75">
      <c r="A4" s="1"/>
      <c r="B4" s="15"/>
    </row>
    <row r="5" spans="1:3" s="2" customFormat="1" ht="15.75">
      <c r="A5" s="1"/>
      <c r="B5" s="15"/>
      <c r="C5" s="4" t="s">
        <v>77</v>
      </c>
    </row>
    <row r="6" spans="1:7" s="2" customFormat="1" ht="20.25" customHeight="1">
      <c r="A6" s="1"/>
      <c r="B6" s="15"/>
      <c r="C6" s="5"/>
      <c r="D6" s="5"/>
      <c r="E6" s="5"/>
      <c r="F6" s="5"/>
      <c r="G6" s="5"/>
    </row>
    <row r="7" spans="1:9" s="2" customFormat="1" ht="15.75">
      <c r="A7" s="1"/>
      <c r="B7" s="15"/>
      <c r="C7" s="5"/>
      <c r="D7" s="5"/>
      <c r="E7" s="5"/>
      <c r="F7" s="5"/>
      <c r="G7" s="5"/>
      <c r="I7" s="2" t="s">
        <v>1</v>
      </c>
    </row>
    <row r="8" spans="1:17" s="6" customFormat="1" ht="12.75" customHeight="1">
      <c r="A8" s="106" t="s">
        <v>2</v>
      </c>
      <c r="B8" s="108" t="s">
        <v>3</v>
      </c>
      <c r="C8" s="105" t="s">
        <v>74</v>
      </c>
      <c r="D8" s="105"/>
      <c r="E8" s="105"/>
      <c r="F8" s="106" t="s">
        <v>78</v>
      </c>
      <c r="G8" s="106"/>
      <c r="H8" s="106"/>
      <c r="I8" s="105" t="s">
        <v>75</v>
      </c>
      <c r="J8" s="105"/>
      <c r="K8" s="105"/>
      <c r="L8" s="105" t="s">
        <v>71</v>
      </c>
      <c r="M8" s="105"/>
      <c r="N8" s="105"/>
      <c r="O8" s="105" t="s">
        <v>76</v>
      </c>
      <c r="P8" s="105"/>
      <c r="Q8" s="105"/>
    </row>
    <row r="9" spans="1:17" s="6" customFormat="1" ht="24.75" customHeight="1">
      <c r="A9" s="107"/>
      <c r="B9" s="109"/>
      <c r="C9" s="105"/>
      <c r="D9" s="105"/>
      <c r="E9" s="105"/>
      <c r="F9" s="106"/>
      <c r="G9" s="106"/>
      <c r="H9" s="106"/>
      <c r="I9" s="105"/>
      <c r="J9" s="105"/>
      <c r="K9" s="105"/>
      <c r="L9" s="105"/>
      <c r="M9" s="105"/>
      <c r="N9" s="105"/>
      <c r="O9" s="105"/>
      <c r="P9" s="105"/>
      <c r="Q9" s="105"/>
    </row>
    <row r="10" spans="1:17" s="6" customFormat="1" ht="12.75">
      <c r="A10" s="107"/>
      <c r="B10" s="109"/>
      <c r="C10" s="106" t="s">
        <v>73</v>
      </c>
      <c r="D10" s="106" t="s">
        <v>72</v>
      </c>
      <c r="E10" s="105" t="s">
        <v>4</v>
      </c>
      <c r="F10" s="106" t="s">
        <v>73</v>
      </c>
      <c r="G10" s="106" t="s">
        <v>72</v>
      </c>
      <c r="H10" s="105" t="s">
        <v>4</v>
      </c>
      <c r="I10" s="106" t="s">
        <v>73</v>
      </c>
      <c r="J10" s="106" t="s">
        <v>72</v>
      </c>
      <c r="K10" s="105" t="s">
        <v>4</v>
      </c>
      <c r="L10" s="106" t="s">
        <v>73</v>
      </c>
      <c r="M10" s="106" t="s">
        <v>72</v>
      </c>
      <c r="N10" s="105" t="s">
        <v>4</v>
      </c>
      <c r="O10" s="106" t="s">
        <v>73</v>
      </c>
      <c r="P10" s="106" t="s">
        <v>72</v>
      </c>
      <c r="Q10" s="105" t="s">
        <v>4</v>
      </c>
    </row>
    <row r="11" spans="1:17" s="6" customFormat="1" ht="12.75">
      <c r="A11" s="107"/>
      <c r="B11" s="109"/>
      <c r="C11" s="107"/>
      <c r="D11" s="107"/>
      <c r="E11" s="105"/>
      <c r="F11" s="107"/>
      <c r="G11" s="107"/>
      <c r="H11" s="105"/>
      <c r="I11" s="107"/>
      <c r="J11" s="107"/>
      <c r="K11" s="105"/>
      <c r="L11" s="107"/>
      <c r="M11" s="107"/>
      <c r="N11" s="105"/>
      <c r="O11" s="107"/>
      <c r="P11" s="107"/>
      <c r="Q11" s="105"/>
    </row>
    <row r="12" spans="1:17" ht="29.25">
      <c r="A12" s="31">
        <v>70802</v>
      </c>
      <c r="B12" s="26" t="s">
        <v>65</v>
      </c>
      <c r="C12" s="8">
        <f>C14+C49</f>
        <v>448.22600000000006</v>
      </c>
      <c r="D12" s="8">
        <f>D14+D49</f>
        <v>0</v>
      </c>
      <c r="E12" s="8">
        <f>C12+D12</f>
        <v>448.22600000000006</v>
      </c>
      <c r="F12" s="8">
        <f>F14+F49</f>
        <v>583.0029999999999</v>
      </c>
      <c r="G12" s="8">
        <f>G14+G49</f>
        <v>0</v>
      </c>
      <c r="H12" s="8">
        <f>F12+G12</f>
        <v>583.0029999999999</v>
      </c>
      <c r="I12" s="7">
        <f>I14+I49</f>
        <v>737.684</v>
      </c>
      <c r="J12" s="7">
        <f>J14+J49</f>
        <v>0</v>
      </c>
      <c r="K12" s="8">
        <f>I12+J12</f>
        <v>737.684</v>
      </c>
      <c r="L12" s="7">
        <f>L14+L49</f>
        <v>823.2450000000001</v>
      </c>
      <c r="M12" s="7">
        <f>M14+M49</f>
        <v>0</v>
      </c>
      <c r="N12" s="8">
        <f>L12+M12</f>
        <v>823.2450000000001</v>
      </c>
      <c r="O12" s="7">
        <f>O14+O49</f>
        <v>894.261</v>
      </c>
      <c r="P12" s="7">
        <f>P14+P49</f>
        <v>0</v>
      </c>
      <c r="Q12" s="8">
        <f>O12+P12</f>
        <v>894.261</v>
      </c>
    </row>
    <row r="13" spans="1:17" ht="15.75">
      <c r="A13" s="34"/>
      <c r="B13" s="17" t="s">
        <v>5</v>
      </c>
      <c r="C13" s="8"/>
      <c r="D13" s="8"/>
      <c r="E13" s="8"/>
      <c r="F13" s="8"/>
      <c r="G13" s="8"/>
      <c r="H13" s="8"/>
      <c r="I13" s="7"/>
      <c r="J13" s="7"/>
      <c r="K13" s="8"/>
      <c r="L13" s="7"/>
      <c r="M13" s="7"/>
      <c r="N13" s="8"/>
      <c r="O13" s="7"/>
      <c r="P13" s="7"/>
      <c r="Q13" s="8"/>
    </row>
    <row r="14" spans="1:17" s="28" customFormat="1" ht="15.75">
      <c r="A14" s="16">
        <v>2000</v>
      </c>
      <c r="B14" s="18" t="s">
        <v>6</v>
      </c>
      <c r="C14" s="12">
        <f>C15+C20+C36+C39+C43+C47+C48</f>
        <v>448.22600000000006</v>
      </c>
      <c r="D14" s="12">
        <f>D15+D20+D36+D39+D43+D47+D48</f>
        <v>0</v>
      </c>
      <c r="E14" s="12">
        <f aca="true" t="shared" si="0" ref="E14:E69">C14+D14</f>
        <v>448.22600000000006</v>
      </c>
      <c r="F14" s="12">
        <f>F15+F20+F36+F39+F43+F47+F48</f>
        <v>583.0029999999999</v>
      </c>
      <c r="G14" s="12">
        <f>G15+G20+G36+G39+G43+G47+G48</f>
        <v>0</v>
      </c>
      <c r="H14" s="12">
        <f>F14+G14</f>
        <v>583.0029999999999</v>
      </c>
      <c r="I14" s="9">
        <f>I15+I20+I36+I39+I43+I47+I48</f>
        <v>737.684</v>
      </c>
      <c r="J14" s="9">
        <f>J15+J20+J36+J39+J43+J47+J48</f>
        <v>0</v>
      </c>
      <c r="K14" s="12">
        <f aca="true" t="shared" si="1" ref="K14:K19">I14+J14</f>
        <v>737.684</v>
      </c>
      <c r="L14" s="9">
        <f>L15+L20+L36+L39+L43+L47+L48</f>
        <v>823.2450000000001</v>
      </c>
      <c r="M14" s="9">
        <f>M15+M20+M36+M39+M43+M47+M48</f>
        <v>0</v>
      </c>
      <c r="N14" s="12">
        <f aca="true" t="shared" si="2" ref="N14:N19">L14+M14</f>
        <v>823.2450000000001</v>
      </c>
      <c r="O14" s="9">
        <f>O15+O20+O36+O39+O43+O47+O48</f>
        <v>894.261</v>
      </c>
      <c r="P14" s="9">
        <f>P15+P20+P36+P39+P43+P47+P48</f>
        <v>0</v>
      </c>
      <c r="Q14" s="12">
        <f>O14+P14</f>
        <v>894.261</v>
      </c>
    </row>
    <row r="15" spans="1:17" s="29" customFormat="1" ht="15.75">
      <c r="A15" s="16">
        <v>2100</v>
      </c>
      <c r="B15" s="18" t="s">
        <v>7</v>
      </c>
      <c r="C15" s="12">
        <f>C17+C19</f>
        <v>440.244</v>
      </c>
      <c r="D15" s="12">
        <f>D17+D19</f>
        <v>0</v>
      </c>
      <c r="E15" s="12">
        <f t="shared" si="0"/>
        <v>440.244</v>
      </c>
      <c r="F15" s="12">
        <f>F17+F19</f>
        <v>583.0029999999999</v>
      </c>
      <c r="G15" s="12">
        <f>G17+G19</f>
        <v>0</v>
      </c>
      <c r="H15" s="12">
        <f>F15+G15</f>
        <v>583.0029999999999</v>
      </c>
      <c r="I15" s="9">
        <f>I17+I19</f>
        <v>737.684</v>
      </c>
      <c r="J15" s="9">
        <f>J17+J19</f>
        <v>0</v>
      </c>
      <c r="K15" s="12">
        <f t="shared" si="1"/>
        <v>737.684</v>
      </c>
      <c r="L15" s="9">
        <f>L17+L19</f>
        <v>823.2450000000001</v>
      </c>
      <c r="M15" s="9">
        <f>M17+M19</f>
        <v>0</v>
      </c>
      <c r="N15" s="12">
        <f t="shared" si="2"/>
        <v>823.2450000000001</v>
      </c>
      <c r="O15" s="9">
        <f>O17+O19</f>
        <v>894.261</v>
      </c>
      <c r="P15" s="9">
        <f>P17+P19</f>
        <v>0</v>
      </c>
      <c r="Q15" s="12">
        <f>O15+P15</f>
        <v>894.261</v>
      </c>
    </row>
    <row r="16" spans="1:17" s="30" customFormat="1" ht="15.75">
      <c r="A16" s="17">
        <v>2110</v>
      </c>
      <c r="B16" s="19" t="s">
        <v>8</v>
      </c>
      <c r="C16" s="14">
        <f>C17</f>
        <v>322.639</v>
      </c>
      <c r="D16" s="14">
        <f>D17</f>
        <v>0</v>
      </c>
      <c r="E16" s="8">
        <f t="shared" si="0"/>
        <v>322.639</v>
      </c>
      <c r="F16" s="14">
        <f>F17</f>
        <v>477.871</v>
      </c>
      <c r="G16" s="14">
        <f>G17</f>
        <v>0</v>
      </c>
      <c r="H16" s="8">
        <f>F16+G16</f>
        <v>477.871</v>
      </c>
      <c r="I16" s="11">
        <f>I17</f>
        <v>604.659</v>
      </c>
      <c r="J16" s="11">
        <f>J17</f>
        <v>0</v>
      </c>
      <c r="K16" s="8">
        <f t="shared" si="1"/>
        <v>604.659</v>
      </c>
      <c r="L16" s="11">
        <f>L17</f>
        <v>674.791</v>
      </c>
      <c r="M16" s="11">
        <f>M17</f>
        <v>0</v>
      </c>
      <c r="N16" s="8">
        <f t="shared" si="2"/>
        <v>674.791</v>
      </c>
      <c r="O16" s="11">
        <f>O17</f>
        <v>733.001</v>
      </c>
      <c r="P16" s="11">
        <f>P17</f>
        <v>0</v>
      </c>
      <c r="Q16" s="8">
        <f>O16+P16</f>
        <v>733.001</v>
      </c>
    </row>
    <row r="17" spans="1:17" ht="15.75">
      <c r="A17" s="17">
        <v>2111</v>
      </c>
      <c r="B17" s="19" t="s">
        <v>9</v>
      </c>
      <c r="C17" s="8">
        <v>322.639</v>
      </c>
      <c r="D17" s="8"/>
      <c r="E17" s="8">
        <f t="shared" si="0"/>
        <v>322.639</v>
      </c>
      <c r="F17" s="8">
        <v>477.871</v>
      </c>
      <c r="G17" s="8"/>
      <c r="H17" s="8">
        <f>F17+G17</f>
        <v>477.871</v>
      </c>
      <c r="I17" s="7">
        <v>604.659</v>
      </c>
      <c r="J17" s="7"/>
      <c r="K17" s="8">
        <f t="shared" si="1"/>
        <v>604.659</v>
      </c>
      <c r="L17" s="7">
        <v>674.791</v>
      </c>
      <c r="M17" s="7"/>
      <c r="N17" s="8">
        <f t="shared" si="2"/>
        <v>674.791</v>
      </c>
      <c r="O17" s="7">
        <v>733.001</v>
      </c>
      <c r="P17" s="7"/>
      <c r="Q17" s="8">
        <f>O17+P17</f>
        <v>733.001</v>
      </c>
    </row>
    <row r="18" spans="1:17" s="30" customFormat="1" ht="15.75">
      <c r="A18" s="17">
        <v>2112</v>
      </c>
      <c r="B18" s="19" t="s">
        <v>10</v>
      </c>
      <c r="C18" s="14"/>
      <c r="D18" s="14"/>
      <c r="E18" s="8">
        <f>C18+D18</f>
        <v>0</v>
      </c>
      <c r="F18" s="14"/>
      <c r="G18" s="14"/>
      <c r="H18" s="8">
        <f>F18+G18</f>
        <v>0</v>
      </c>
      <c r="I18" s="11"/>
      <c r="J18" s="11"/>
      <c r="K18" s="8">
        <f t="shared" si="1"/>
        <v>0</v>
      </c>
      <c r="L18" s="11"/>
      <c r="M18" s="11"/>
      <c r="N18" s="8">
        <f t="shared" si="2"/>
        <v>0</v>
      </c>
      <c r="O18" s="11"/>
      <c r="P18" s="11"/>
      <c r="Q18" s="8">
        <f>O18+P18</f>
        <v>0</v>
      </c>
    </row>
    <row r="19" spans="1:17" s="30" customFormat="1" ht="15.75">
      <c r="A19" s="17">
        <v>2120</v>
      </c>
      <c r="B19" s="19" t="s">
        <v>11</v>
      </c>
      <c r="C19" s="14">
        <v>117.605</v>
      </c>
      <c r="D19" s="14"/>
      <c r="E19" s="8">
        <f t="shared" si="0"/>
        <v>117.605</v>
      </c>
      <c r="F19" s="14">
        <v>105.132</v>
      </c>
      <c r="G19" s="14"/>
      <c r="H19" s="8">
        <f aca="true" t="shared" si="3" ref="H19:H69">F19+G19</f>
        <v>105.132</v>
      </c>
      <c r="I19" s="11">
        <f>ROUND(I17*0.22,3)</f>
        <v>133.025</v>
      </c>
      <c r="J19" s="11"/>
      <c r="K19" s="8">
        <f t="shared" si="1"/>
        <v>133.025</v>
      </c>
      <c r="L19" s="11">
        <f>ROUND(L17*0.22,3)</f>
        <v>148.454</v>
      </c>
      <c r="M19" s="11"/>
      <c r="N19" s="8">
        <f t="shared" si="2"/>
        <v>148.454</v>
      </c>
      <c r="O19" s="11">
        <f>ROUND(O17*0.22,3)</f>
        <v>161.26</v>
      </c>
      <c r="P19" s="11"/>
      <c r="Q19" s="8">
        <f aca="true" t="shared" si="4" ref="Q19:Q69">O19+P19</f>
        <v>161.26</v>
      </c>
    </row>
    <row r="20" spans="1:17" ht="15.75">
      <c r="A20" s="16">
        <v>2200</v>
      </c>
      <c r="B20" s="18" t="s">
        <v>12</v>
      </c>
      <c r="C20" s="8">
        <f>SUM(C21:C27,C33)</f>
        <v>7.982</v>
      </c>
      <c r="D20" s="8">
        <f>SUM(D21:D27,D33)</f>
        <v>0</v>
      </c>
      <c r="E20" s="8">
        <f t="shared" si="0"/>
        <v>7.982</v>
      </c>
      <c r="F20" s="8">
        <f>SUM(F21:F27,F33)</f>
        <v>0</v>
      </c>
      <c r="G20" s="8">
        <f>SUM(G21:G27,G33)</f>
        <v>0</v>
      </c>
      <c r="H20" s="8">
        <f t="shared" si="3"/>
        <v>0</v>
      </c>
      <c r="I20" s="7">
        <f>SUM(I21:I27,I33)</f>
        <v>0</v>
      </c>
      <c r="J20" s="7">
        <f>SUM(J21:J27,J33)</f>
        <v>0</v>
      </c>
      <c r="K20" s="8">
        <f aca="true" t="shared" si="5" ref="K20:K69">I20+J20</f>
        <v>0</v>
      </c>
      <c r="L20" s="7">
        <f>SUM(L21:L27,L33)</f>
        <v>0</v>
      </c>
      <c r="M20" s="7">
        <f>SUM(M21:M27,M33)</f>
        <v>0</v>
      </c>
      <c r="N20" s="8">
        <f aca="true" t="shared" si="6" ref="N20:N69">L20+M20</f>
        <v>0</v>
      </c>
      <c r="O20" s="7">
        <f>SUM(O21:O27,O33)</f>
        <v>0</v>
      </c>
      <c r="P20" s="7">
        <f>SUM(P21:P27,P33)</f>
        <v>0</v>
      </c>
      <c r="Q20" s="8">
        <f t="shared" si="4"/>
        <v>0</v>
      </c>
    </row>
    <row r="21" spans="1:17" ht="15.75" hidden="1">
      <c r="A21" s="17">
        <v>2210</v>
      </c>
      <c r="B21" s="19" t="s">
        <v>13</v>
      </c>
      <c r="C21" s="8">
        <v>7.402</v>
      </c>
      <c r="D21" s="8"/>
      <c r="E21" s="8">
        <f t="shared" si="0"/>
        <v>7.402</v>
      </c>
      <c r="F21" s="8"/>
      <c r="G21" s="8"/>
      <c r="H21" s="8">
        <f t="shared" si="3"/>
        <v>0</v>
      </c>
      <c r="I21" s="7">
        <f>ROUND(F21*1.081,3)</f>
        <v>0</v>
      </c>
      <c r="J21" s="7"/>
      <c r="K21" s="8">
        <f t="shared" si="5"/>
        <v>0</v>
      </c>
      <c r="L21" s="7">
        <f>ROUND(I21*1.055,3)</f>
        <v>0</v>
      </c>
      <c r="M21" s="7">
        <f>ROUND(J21*1.055,3)</f>
        <v>0</v>
      </c>
      <c r="N21" s="8">
        <f t="shared" si="6"/>
        <v>0</v>
      </c>
      <c r="O21" s="7">
        <f>ROUND(L21*1.052,3)</f>
        <v>0</v>
      </c>
      <c r="P21" s="7">
        <f>ROUND(M21*1.052,3)</f>
        <v>0</v>
      </c>
      <c r="Q21" s="8">
        <f t="shared" si="4"/>
        <v>0</v>
      </c>
    </row>
    <row r="22" spans="1:17" ht="15.75" hidden="1">
      <c r="A22" s="17">
        <v>2220</v>
      </c>
      <c r="B22" s="19" t="s">
        <v>14</v>
      </c>
      <c r="C22" s="8"/>
      <c r="D22" s="8"/>
      <c r="E22" s="8">
        <f t="shared" si="0"/>
        <v>0</v>
      </c>
      <c r="F22" s="8"/>
      <c r="G22" s="8"/>
      <c r="H22" s="8">
        <f t="shared" si="3"/>
        <v>0</v>
      </c>
      <c r="I22" s="7"/>
      <c r="J22" s="7"/>
      <c r="K22" s="8">
        <f t="shared" si="5"/>
        <v>0</v>
      </c>
      <c r="L22" s="7">
        <f aca="true" t="shared" si="7" ref="L22:M26">ROUND(I22*1.055,3)</f>
        <v>0</v>
      </c>
      <c r="M22" s="7">
        <f t="shared" si="7"/>
        <v>0</v>
      </c>
      <c r="N22" s="8">
        <f t="shared" si="6"/>
        <v>0</v>
      </c>
      <c r="O22" s="7">
        <f aca="true" t="shared" si="8" ref="O22:P26">ROUND(L22*1.052,3)</f>
        <v>0</v>
      </c>
      <c r="P22" s="7">
        <f t="shared" si="8"/>
        <v>0</v>
      </c>
      <c r="Q22" s="8">
        <f t="shared" si="4"/>
        <v>0</v>
      </c>
    </row>
    <row r="23" spans="1:17" ht="15.75" hidden="1">
      <c r="A23" s="17">
        <v>2230</v>
      </c>
      <c r="B23" s="19" t="s">
        <v>15</v>
      </c>
      <c r="C23" s="8"/>
      <c r="D23" s="8"/>
      <c r="E23" s="8">
        <f t="shared" si="0"/>
        <v>0</v>
      </c>
      <c r="F23" s="8"/>
      <c r="G23" s="8"/>
      <c r="H23" s="8">
        <f t="shared" si="3"/>
        <v>0</v>
      </c>
      <c r="I23" s="7"/>
      <c r="J23" s="7"/>
      <c r="K23" s="8">
        <f t="shared" si="5"/>
        <v>0</v>
      </c>
      <c r="L23" s="7">
        <f t="shared" si="7"/>
        <v>0</v>
      </c>
      <c r="M23" s="7">
        <f t="shared" si="7"/>
        <v>0</v>
      </c>
      <c r="N23" s="8">
        <f t="shared" si="6"/>
        <v>0</v>
      </c>
      <c r="O23" s="7">
        <f t="shared" si="8"/>
        <v>0</v>
      </c>
      <c r="P23" s="7">
        <f t="shared" si="8"/>
        <v>0</v>
      </c>
      <c r="Q23" s="8">
        <f t="shared" si="4"/>
        <v>0</v>
      </c>
    </row>
    <row r="24" spans="1:17" ht="15.75" hidden="1">
      <c r="A24" s="17">
        <v>2240</v>
      </c>
      <c r="B24" s="19" t="s">
        <v>16</v>
      </c>
      <c r="C24" s="8"/>
      <c r="D24" s="8"/>
      <c r="E24" s="8">
        <f t="shared" si="0"/>
        <v>0</v>
      </c>
      <c r="F24" s="8"/>
      <c r="G24" s="8"/>
      <c r="H24" s="8">
        <f t="shared" si="3"/>
        <v>0</v>
      </c>
      <c r="I24" s="7">
        <f>ROUND(F24*1.081,3)</f>
        <v>0</v>
      </c>
      <c r="J24" s="7"/>
      <c r="K24" s="8">
        <f t="shared" si="5"/>
        <v>0</v>
      </c>
      <c r="L24" s="7">
        <f t="shared" si="7"/>
        <v>0</v>
      </c>
      <c r="M24" s="7">
        <f t="shared" si="7"/>
        <v>0</v>
      </c>
      <c r="N24" s="8">
        <f t="shared" si="6"/>
        <v>0</v>
      </c>
      <c r="O24" s="7">
        <f t="shared" si="8"/>
        <v>0</v>
      </c>
      <c r="P24" s="7">
        <f t="shared" si="8"/>
        <v>0</v>
      </c>
      <c r="Q24" s="8">
        <f t="shared" si="4"/>
        <v>0</v>
      </c>
    </row>
    <row r="25" spans="1:17" s="30" customFormat="1" ht="15.75" hidden="1">
      <c r="A25" s="17">
        <v>2250</v>
      </c>
      <c r="B25" s="19" t="s">
        <v>17</v>
      </c>
      <c r="C25" s="14"/>
      <c r="D25" s="14"/>
      <c r="E25" s="8">
        <f t="shared" si="0"/>
        <v>0</v>
      </c>
      <c r="F25" s="14"/>
      <c r="G25" s="14"/>
      <c r="H25" s="8">
        <f t="shared" si="3"/>
        <v>0</v>
      </c>
      <c r="I25" s="7">
        <f>ROUND(F25*1.081,3)</f>
        <v>0</v>
      </c>
      <c r="J25" s="11"/>
      <c r="K25" s="8">
        <f t="shared" si="5"/>
        <v>0</v>
      </c>
      <c r="L25" s="7">
        <f t="shared" si="7"/>
        <v>0</v>
      </c>
      <c r="M25" s="7">
        <f t="shared" si="7"/>
        <v>0</v>
      </c>
      <c r="N25" s="8">
        <f t="shared" si="6"/>
        <v>0</v>
      </c>
      <c r="O25" s="7">
        <f t="shared" si="8"/>
        <v>0</v>
      </c>
      <c r="P25" s="7">
        <f t="shared" si="8"/>
        <v>0</v>
      </c>
      <c r="Q25" s="8">
        <f t="shared" si="4"/>
        <v>0</v>
      </c>
    </row>
    <row r="26" spans="1:17" s="30" customFormat="1" ht="15.75" hidden="1">
      <c r="A26" s="17">
        <v>2260</v>
      </c>
      <c r="B26" s="19" t="s">
        <v>18</v>
      </c>
      <c r="C26" s="14"/>
      <c r="D26" s="14"/>
      <c r="E26" s="8">
        <f t="shared" si="0"/>
        <v>0</v>
      </c>
      <c r="F26" s="14"/>
      <c r="G26" s="14"/>
      <c r="H26" s="8">
        <f t="shared" si="3"/>
        <v>0</v>
      </c>
      <c r="I26" s="7">
        <f>ROUND(F26*1.081,3)</f>
        <v>0</v>
      </c>
      <c r="J26" s="11"/>
      <c r="K26" s="8">
        <f t="shared" si="5"/>
        <v>0</v>
      </c>
      <c r="L26" s="7">
        <f t="shared" si="7"/>
        <v>0</v>
      </c>
      <c r="M26" s="7">
        <f t="shared" si="7"/>
        <v>0</v>
      </c>
      <c r="N26" s="8">
        <f t="shared" si="6"/>
        <v>0</v>
      </c>
      <c r="O26" s="7">
        <f t="shared" si="8"/>
        <v>0</v>
      </c>
      <c r="P26" s="7">
        <f t="shared" si="8"/>
        <v>0</v>
      </c>
      <c r="Q26" s="8">
        <f t="shared" si="4"/>
        <v>0</v>
      </c>
    </row>
    <row r="27" spans="1:17" ht="15.75" hidden="1">
      <c r="A27" s="17">
        <v>2270</v>
      </c>
      <c r="B27" s="19" t="s">
        <v>19</v>
      </c>
      <c r="C27" s="8">
        <f>SUM(C28:C32)</f>
        <v>0</v>
      </c>
      <c r="D27" s="8">
        <f>SUM(D28:D32)</f>
        <v>0</v>
      </c>
      <c r="E27" s="8">
        <f t="shared" si="0"/>
        <v>0</v>
      </c>
      <c r="F27" s="8">
        <f>SUM(F28:F32)</f>
        <v>0</v>
      </c>
      <c r="G27" s="8">
        <f>SUM(G28:G32)</f>
        <v>0</v>
      </c>
      <c r="H27" s="8">
        <f t="shared" si="3"/>
        <v>0</v>
      </c>
      <c r="I27" s="7">
        <f>SUM(I28:I32)</f>
        <v>0</v>
      </c>
      <c r="J27" s="7">
        <f>SUM(J28:J32)</f>
        <v>0</v>
      </c>
      <c r="K27" s="8">
        <f t="shared" si="5"/>
        <v>0</v>
      </c>
      <c r="L27" s="7">
        <f>SUM(L28:L32)</f>
        <v>0</v>
      </c>
      <c r="M27" s="7">
        <f>SUM(M28:M32)</f>
        <v>0</v>
      </c>
      <c r="N27" s="8">
        <f t="shared" si="6"/>
        <v>0</v>
      </c>
      <c r="O27" s="7">
        <f>SUM(O28:O32)</f>
        <v>0</v>
      </c>
      <c r="P27" s="7">
        <f>SUM(P28:P32)</f>
        <v>0</v>
      </c>
      <c r="Q27" s="8">
        <f t="shared" si="4"/>
        <v>0</v>
      </c>
    </row>
    <row r="28" spans="1:17" ht="15.75" hidden="1">
      <c r="A28" s="17">
        <v>2271</v>
      </c>
      <c r="B28" s="19" t="s">
        <v>20</v>
      </c>
      <c r="C28" s="8"/>
      <c r="D28" s="8"/>
      <c r="E28" s="8">
        <f t="shared" si="0"/>
        <v>0</v>
      </c>
      <c r="F28" s="8"/>
      <c r="G28" s="8"/>
      <c r="H28" s="8">
        <f t="shared" si="3"/>
        <v>0</v>
      </c>
      <c r="I28" s="7"/>
      <c r="J28" s="7"/>
      <c r="K28" s="8">
        <f t="shared" si="5"/>
        <v>0</v>
      </c>
      <c r="L28" s="7">
        <f>ROUND(I28*1.0688,3)</f>
        <v>0</v>
      </c>
      <c r="M28" s="7">
        <f>ROUND(J28*1.0688,3)</f>
        <v>0</v>
      </c>
      <c r="N28" s="8">
        <f t="shared" si="6"/>
        <v>0</v>
      </c>
      <c r="O28" s="7">
        <f aca="true" t="shared" si="9" ref="O28:P32">ROUND(L28*1.052,3)</f>
        <v>0</v>
      </c>
      <c r="P28" s="7">
        <f t="shared" si="9"/>
        <v>0</v>
      </c>
      <c r="Q28" s="8">
        <f t="shared" si="4"/>
        <v>0</v>
      </c>
    </row>
    <row r="29" spans="1:17" ht="15.75" hidden="1">
      <c r="A29" s="17">
        <v>2272</v>
      </c>
      <c r="B29" s="19" t="s">
        <v>21</v>
      </c>
      <c r="C29" s="8"/>
      <c r="D29" s="8"/>
      <c r="E29" s="8">
        <f t="shared" si="0"/>
        <v>0</v>
      </c>
      <c r="F29" s="8"/>
      <c r="G29" s="8"/>
      <c r="H29" s="8">
        <f t="shared" si="3"/>
        <v>0</v>
      </c>
      <c r="I29" s="7"/>
      <c r="J29" s="7"/>
      <c r="K29" s="8">
        <f t="shared" si="5"/>
        <v>0</v>
      </c>
      <c r="L29" s="7">
        <f aca="true" t="shared" si="10" ref="L29:M32">ROUND(I29*1.0688,3)</f>
        <v>0</v>
      </c>
      <c r="M29" s="7">
        <f t="shared" si="10"/>
        <v>0</v>
      </c>
      <c r="N29" s="8">
        <f t="shared" si="6"/>
        <v>0</v>
      </c>
      <c r="O29" s="7">
        <f t="shared" si="9"/>
        <v>0</v>
      </c>
      <c r="P29" s="7">
        <f t="shared" si="9"/>
        <v>0</v>
      </c>
      <c r="Q29" s="8">
        <f t="shared" si="4"/>
        <v>0</v>
      </c>
    </row>
    <row r="30" spans="1:17" ht="15.75" hidden="1">
      <c r="A30" s="17">
        <v>2273</v>
      </c>
      <c r="B30" s="19" t="s">
        <v>22</v>
      </c>
      <c r="C30" s="8"/>
      <c r="D30" s="8"/>
      <c r="E30" s="8">
        <f t="shared" si="0"/>
        <v>0</v>
      </c>
      <c r="F30" s="8"/>
      <c r="G30" s="8"/>
      <c r="H30" s="8">
        <f t="shared" si="3"/>
        <v>0</v>
      </c>
      <c r="I30" s="7"/>
      <c r="J30" s="7"/>
      <c r="K30" s="8">
        <f t="shared" si="5"/>
        <v>0</v>
      </c>
      <c r="L30" s="7">
        <f t="shared" si="10"/>
        <v>0</v>
      </c>
      <c r="M30" s="7">
        <f t="shared" si="10"/>
        <v>0</v>
      </c>
      <c r="N30" s="8">
        <f t="shared" si="6"/>
        <v>0</v>
      </c>
      <c r="O30" s="7">
        <f t="shared" si="9"/>
        <v>0</v>
      </c>
      <c r="P30" s="7">
        <f t="shared" si="9"/>
        <v>0</v>
      </c>
      <c r="Q30" s="8">
        <f t="shared" si="4"/>
        <v>0</v>
      </c>
    </row>
    <row r="31" spans="1:17" ht="15.75" hidden="1">
      <c r="A31" s="17">
        <v>2274</v>
      </c>
      <c r="B31" s="19" t="s">
        <v>23</v>
      </c>
      <c r="C31" s="8"/>
      <c r="D31" s="8"/>
      <c r="E31" s="8">
        <f t="shared" si="0"/>
        <v>0</v>
      </c>
      <c r="F31" s="8"/>
      <c r="G31" s="8"/>
      <c r="H31" s="8">
        <f t="shared" si="3"/>
        <v>0</v>
      </c>
      <c r="I31" s="7"/>
      <c r="J31" s="7"/>
      <c r="K31" s="8">
        <f t="shared" si="5"/>
        <v>0</v>
      </c>
      <c r="L31" s="7">
        <f t="shared" si="10"/>
        <v>0</v>
      </c>
      <c r="M31" s="7">
        <f t="shared" si="10"/>
        <v>0</v>
      </c>
      <c r="N31" s="8">
        <f t="shared" si="6"/>
        <v>0</v>
      </c>
      <c r="O31" s="7">
        <f t="shared" si="9"/>
        <v>0</v>
      </c>
      <c r="P31" s="7">
        <f t="shared" si="9"/>
        <v>0</v>
      </c>
      <c r="Q31" s="8">
        <f t="shared" si="4"/>
        <v>0</v>
      </c>
    </row>
    <row r="32" spans="1:17" ht="15.75" hidden="1">
      <c r="A32" s="17">
        <v>2275</v>
      </c>
      <c r="B32" s="19" t="s">
        <v>24</v>
      </c>
      <c r="C32" s="8"/>
      <c r="D32" s="8"/>
      <c r="E32" s="8">
        <f t="shared" si="0"/>
        <v>0</v>
      </c>
      <c r="F32" s="8"/>
      <c r="G32" s="8"/>
      <c r="H32" s="8">
        <f t="shared" si="3"/>
        <v>0</v>
      </c>
      <c r="I32" s="7"/>
      <c r="J32" s="7"/>
      <c r="K32" s="8">
        <f t="shared" si="5"/>
        <v>0</v>
      </c>
      <c r="L32" s="7">
        <f t="shared" si="10"/>
        <v>0</v>
      </c>
      <c r="M32" s="7">
        <f t="shared" si="10"/>
        <v>0</v>
      </c>
      <c r="N32" s="8">
        <f t="shared" si="6"/>
        <v>0</v>
      </c>
      <c r="O32" s="7">
        <f t="shared" si="9"/>
        <v>0</v>
      </c>
      <c r="P32" s="7">
        <f t="shared" si="9"/>
        <v>0</v>
      </c>
      <c r="Q32" s="8">
        <f t="shared" si="4"/>
        <v>0</v>
      </c>
    </row>
    <row r="33" spans="1:17" s="30" customFormat="1" ht="30" hidden="1">
      <c r="A33" s="17">
        <v>2280</v>
      </c>
      <c r="B33" s="20" t="s">
        <v>25</v>
      </c>
      <c r="C33" s="14">
        <f>SUM(C34:C35)</f>
        <v>0.58</v>
      </c>
      <c r="D33" s="14">
        <f>SUM(D34:D35)</f>
        <v>0</v>
      </c>
      <c r="E33" s="8">
        <f t="shared" si="0"/>
        <v>0.58</v>
      </c>
      <c r="F33" s="14">
        <f>SUM(F34:F35)</f>
        <v>0</v>
      </c>
      <c r="G33" s="14">
        <f>SUM(G34:G35)</f>
        <v>0</v>
      </c>
      <c r="H33" s="8">
        <f t="shared" si="3"/>
        <v>0</v>
      </c>
      <c r="I33" s="11">
        <f>SUM(I34:I35)</f>
        <v>0</v>
      </c>
      <c r="J33" s="11">
        <f>SUM(J34:J35)</f>
        <v>0</v>
      </c>
      <c r="K33" s="8">
        <f t="shared" si="5"/>
        <v>0</v>
      </c>
      <c r="L33" s="11">
        <f>SUM(L34:L35)</f>
        <v>0</v>
      </c>
      <c r="M33" s="11">
        <f>SUM(M34:M35)</f>
        <v>0</v>
      </c>
      <c r="N33" s="8">
        <f t="shared" si="6"/>
        <v>0</v>
      </c>
      <c r="O33" s="11">
        <f>SUM(O34:O35)</f>
        <v>0</v>
      </c>
      <c r="P33" s="11">
        <f>SUM(P34:P35)</f>
        <v>0</v>
      </c>
      <c r="Q33" s="8">
        <f t="shared" si="4"/>
        <v>0</v>
      </c>
    </row>
    <row r="34" spans="1:17" s="30" customFormat="1" ht="30" hidden="1">
      <c r="A34" s="17">
        <v>2281</v>
      </c>
      <c r="B34" s="20" t="s">
        <v>26</v>
      </c>
      <c r="C34" s="14"/>
      <c r="D34" s="14"/>
      <c r="E34" s="8">
        <f t="shared" si="0"/>
        <v>0</v>
      </c>
      <c r="F34" s="14"/>
      <c r="G34" s="14"/>
      <c r="H34" s="8">
        <f t="shared" si="3"/>
        <v>0</v>
      </c>
      <c r="I34" s="11"/>
      <c r="J34" s="11"/>
      <c r="K34" s="8">
        <f t="shared" si="5"/>
        <v>0</v>
      </c>
      <c r="L34" s="7">
        <f>ROUND(I34*1.055,3)</f>
        <v>0</v>
      </c>
      <c r="M34" s="7">
        <f>ROUND(J34*1.055,3)</f>
        <v>0</v>
      </c>
      <c r="N34" s="8">
        <f t="shared" si="6"/>
        <v>0</v>
      </c>
      <c r="O34" s="7">
        <f>ROUND(L34*1.052,3)</f>
        <v>0</v>
      </c>
      <c r="P34" s="7">
        <f>ROUND(M34*1.052,3)</f>
        <v>0</v>
      </c>
      <c r="Q34" s="8">
        <f t="shared" si="4"/>
        <v>0</v>
      </c>
    </row>
    <row r="35" spans="1:17" s="30" customFormat="1" ht="30" hidden="1">
      <c r="A35" s="17">
        <v>2282</v>
      </c>
      <c r="B35" s="20" t="s">
        <v>27</v>
      </c>
      <c r="C35" s="14">
        <v>0.58</v>
      </c>
      <c r="D35" s="14"/>
      <c r="E35" s="8">
        <f t="shared" si="0"/>
        <v>0.58</v>
      </c>
      <c r="F35" s="14"/>
      <c r="G35" s="14"/>
      <c r="H35" s="8">
        <f t="shared" si="3"/>
        <v>0</v>
      </c>
      <c r="I35" s="7">
        <f>ROUND(F35*1.081,3)</f>
        <v>0</v>
      </c>
      <c r="J35" s="11"/>
      <c r="K35" s="8">
        <f t="shared" si="5"/>
        <v>0</v>
      </c>
      <c r="L35" s="7">
        <f>ROUND(I35*1.055,3)</f>
        <v>0</v>
      </c>
      <c r="M35" s="7">
        <f>ROUND(J35*1.055,3)</f>
        <v>0</v>
      </c>
      <c r="N35" s="8">
        <f t="shared" si="6"/>
        <v>0</v>
      </c>
      <c r="O35" s="7">
        <f>ROUND(L35*1.052,3)</f>
        <v>0</v>
      </c>
      <c r="P35" s="7">
        <f>ROUND(M35*1.052,3)</f>
        <v>0</v>
      </c>
      <c r="Q35" s="8">
        <f t="shared" si="4"/>
        <v>0</v>
      </c>
    </row>
    <row r="36" spans="1:17" s="29" customFormat="1" ht="15.75">
      <c r="A36" s="16">
        <v>2400</v>
      </c>
      <c r="B36" s="18" t="s">
        <v>28</v>
      </c>
      <c r="C36" s="13">
        <f>SUM(C37:C38)</f>
        <v>0</v>
      </c>
      <c r="D36" s="13">
        <f>SUM(D37:D38)</f>
        <v>0</v>
      </c>
      <c r="E36" s="8">
        <f t="shared" si="0"/>
        <v>0</v>
      </c>
      <c r="F36" s="13">
        <f>SUM(F37:F38)</f>
        <v>0</v>
      </c>
      <c r="G36" s="13">
        <f>SUM(G37:G38)</f>
        <v>0</v>
      </c>
      <c r="H36" s="8">
        <f t="shared" si="3"/>
        <v>0</v>
      </c>
      <c r="I36" s="10">
        <f>SUM(I37:I38)</f>
        <v>0</v>
      </c>
      <c r="J36" s="10">
        <f>SUM(J37:J38)</f>
        <v>0</v>
      </c>
      <c r="K36" s="8">
        <f t="shared" si="5"/>
        <v>0</v>
      </c>
      <c r="L36" s="10">
        <f>SUM(L37:L38)</f>
        <v>0</v>
      </c>
      <c r="M36" s="10">
        <f>SUM(M37:M38)</f>
        <v>0</v>
      </c>
      <c r="N36" s="8">
        <f t="shared" si="6"/>
        <v>0</v>
      </c>
      <c r="O36" s="10">
        <f>SUM(O37:O38)</f>
        <v>0</v>
      </c>
      <c r="P36" s="10">
        <f>SUM(P37:P38)</f>
        <v>0</v>
      </c>
      <c r="Q36" s="8">
        <f t="shared" si="4"/>
        <v>0</v>
      </c>
    </row>
    <row r="37" spans="1:17" s="30" customFormat="1" ht="15.75">
      <c r="A37" s="17">
        <v>2410</v>
      </c>
      <c r="B37" s="19" t="s">
        <v>29</v>
      </c>
      <c r="C37" s="14"/>
      <c r="D37" s="14"/>
      <c r="E37" s="8">
        <f t="shared" si="0"/>
        <v>0</v>
      </c>
      <c r="F37" s="14"/>
      <c r="G37" s="14"/>
      <c r="H37" s="8">
        <f t="shared" si="3"/>
        <v>0</v>
      </c>
      <c r="I37" s="11"/>
      <c r="J37" s="11"/>
      <c r="K37" s="8">
        <f t="shared" si="5"/>
        <v>0</v>
      </c>
      <c r="L37" s="11"/>
      <c r="M37" s="11"/>
      <c r="N37" s="8">
        <f t="shared" si="6"/>
        <v>0</v>
      </c>
      <c r="O37" s="11"/>
      <c r="P37" s="11"/>
      <c r="Q37" s="8">
        <f t="shared" si="4"/>
        <v>0</v>
      </c>
    </row>
    <row r="38" spans="1:17" s="30" customFormat="1" ht="15.75">
      <c r="A38" s="17">
        <v>2420</v>
      </c>
      <c r="B38" s="19" t="s">
        <v>30</v>
      </c>
      <c r="C38" s="14"/>
      <c r="D38" s="14"/>
      <c r="E38" s="8">
        <f t="shared" si="0"/>
        <v>0</v>
      </c>
      <c r="F38" s="14"/>
      <c r="G38" s="14"/>
      <c r="H38" s="8">
        <f t="shared" si="3"/>
        <v>0</v>
      </c>
      <c r="I38" s="11"/>
      <c r="J38" s="11"/>
      <c r="K38" s="8">
        <f t="shared" si="5"/>
        <v>0</v>
      </c>
      <c r="L38" s="11"/>
      <c r="M38" s="11"/>
      <c r="N38" s="8">
        <f t="shared" si="6"/>
        <v>0</v>
      </c>
      <c r="O38" s="11"/>
      <c r="P38" s="11"/>
      <c r="Q38" s="8">
        <f t="shared" si="4"/>
        <v>0</v>
      </c>
    </row>
    <row r="39" spans="1:17" s="30" customFormat="1" ht="15.75">
      <c r="A39" s="16">
        <v>2600</v>
      </c>
      <c r="B39" s="18" t="s">
        <v>31</v>
      </c>
      <c r="C39" s="14">
        <f>SUM(C40:C42)</f>
        <v>0</v>
      </c>
      <c r="D39" s="14">
        <f>SUM(D40:D42)</f>
        <v>0</v>
      </c>
      <c r="E39" s="8">
        <f t="shared" si="0"/>
        <v>0</v>
      </c>
      <c r="F39" s="14">
        <f>SUM(F40:F42)</f>
        <v>0</v>
      </c>
      <c r="G39" s="14">
        <f>SUM(G40:G42)</f>
        <v>0</v>
      </c>
      <c r="H39" s="8">
        <f t="shared" si="3"/>
        <v>0</v>
      </c>
      <c r="I39" s="11">
        <f>SUM(I40:I42)</f>
        <v>0</v>
      </c>
      <c r="J39" s="11">
        <f>SUM(J40:J42)</f>
        <v>0</v>
      </c>
      <c r="K39" s="8">
        <f t="shared" si="5"/>
        <v>0</v>
      </c>
      <c r="L39" s="11">
        <f>SUM(L40:L42)</f>
        <v>0</v>
      </c>
      <c r="M39" s="11">
        <f>SUM(M40:M42)</f>
        <v>0</v>
      </c>
      <c r="N39" s="8">
        <f t="shared" si="6"/>
        <v>0</v>
      </c>
      <c r="O39" s="11">
        <f>SUM(O40:O42)</f>
        <v>0</v>
      </c>
      <c r="P39" s="11">
        <f>SUM(P40:P42)</f>
        <v>0</v>
      </c>
      <c r="Q39" s="8">
        <f t="shared" si="4"/>
        <v>0</v>
      </c>
    </row>
    <row r="40" spans="1:17" ht="30">
      <c r="A40" s="17">
        <v>2610</v>
      </c>
      <c r="B40" s="20" t="s">
        <v>32</v>
      </c>
      <c r="C40" s="8"/>
      <c r="D40" s="8"/>
      <c r="E40" s="8">
        <f t="shared" si="0"/>
        <v>0</v>
      </c>
      <c r="F40" s="8"/>
      <c r="G40" s="8"/>
      <c r="H40" s="8">
        <f t="shared" si="3"/>
        <v>0</v>
      </c>
      <c r="I40" s="7">
        <f>ROUND(F40*1.081,3)</f>
        <v>0</v>
      </c>
      <c r="J40" s="7"/>
      <c r="K40" s="8">
        <f t="shared" si="5"/>
        <v>0</v>
      </c>
      <c r="L40" s="7">
        <f>ROUND(I40*1.055,3)</f>
        <v>0</v>
      </c>
      <c r="M40" s="7">
        <f>ROUND(J40*1.055,3)</f>
        <v>0</v>
      </c>
      <c r="N40" s="8">
        <f t="shared" si="6"/>
        <v>0</v>
      </c>
      <c r="O40" s="7">
        <f>ROUND(L40*1.052,3)</f>
        <v>0</v>
      </c>
      <c r="P40" s="7">
        <f>ROUND(M40*1.052,3)</f>
        <v>0</v>
      </c>
      <c r="Q40" s="8">
        <f t="shared" si="4"/>
        <v>0</v>
      </c>
    </row>
    <row r="41" spans="1:17" ht="30">
      <c r="A41" s="17">
        <v>2620</v>
      </c>
      <c r="B41" s="20" t="s">
        <v>33</v>
      </c>
      <c r="C41" s="8"/>
      <c r="D41" s="8"/>
      <c r="E41" s="8">
        <f t="shared" si="0"/>
        <v>0</v>
      </c>
      <c r="F41" s="8"/>
      <c r="G41" s="8"/>
      <c r="H41" s="8">
        <f t="shared" si="3"/>
        <v>0</v>
      </c>
      <c r="I41" s="7"/>
      <c r="J41" s="7"/>
      <c r="K41" s="8">
        <f t="shared" si="5"/>
        <v>0</v>
      </c>
      <c r="L41" s="7"/>
      <c r="M41" s="7"/>
      <c r="N41" s="8">
        <f t="shared" si="6"/>
        <v>0</v>
      </c>
      <c r="O41" s="7"/>
      <c r="P41" s="7"/>
      <c r="Q41" s="8">
        <f t="shared" si="4"/>
        <v>0</v>
      </c>
    </row>
    <row r="42" spans="1:17" ht="30">
      <c r="A42" s="17">
        <v>2630</v>
      </c>
      <c r="B42" s="20" t="s">
        <v>34</v>
      </c>
      <c r="C42" s="8"/>
      <c r="D42" s="8"/>
      <c r="E42" s="8">
        <f t="shared" si="0"/>
        <v>0</v>
      </c>
      <c r="F42" s="8"/>
      <c r="G42" s="8"/>
      <c r="H42" s="8">
        <f t="shared" si="3"/>
        <v>0</v>
      </c>
      <c r="I42" s="7"/>
      <c r="J42" s="7"/>
      <c r="K42" s="8">
        <f t="shared" si="5"/>
        <v>0</v>
      </c>
      <c r="L42" s="7"/>
      <c r="M42" s="7"/>
      <c r="N42" s="8">
        <f t="shared" si="6"/>
        <v>0</v>
      </c>
      <c r="O42" s="7"/>
      <c r="P42" s="7"/>
      <c r="Q42" s="8">
        <f t="shared" si="4"/>
        <v>0</v>
      </c>
    </row>
    <row r="43" spans="1:17" s="28" customFormat="1" ht="15.75">
      <c r="A43" s="16">
        <v>2700</v>
      </c>
      <c r="B43" s="18" t="s">
        <v>35</v>
      </c>
      <c r="C43" s="12">
        <f>SUM(C44:C46)</f>
        <v>0</v>
      </c>
      <c r="D43" s="12">
        <f>SUM(D44:D46)</f>
        <v>0</v>
      </c>
      <c r="E43" s="8">
        <f t="shared" si="0"/>
        <v>0</v>
      </c>
      <c r="F43" s="12">
        <f>SUM(F44:F46)</f>
        <v>0</v>
      </c>
      <c r="G43" s="12">
        <f>SUM(G44:G46)</f>
        <v>0</v>
      </c>
      <c r="H43" s="8">
        <f t="shared" si="3"/>
        <v>0</v>
      </c>
      <c r="I43" s="9">
        <f>SUM(I44:I46)</f>
        <v>0</v>
      </c>
      <c r="J43" s="9">
        <f>SUM(J44:J46)</f>
        <v>0</v>
      </c>
      <c r="K43" s="8">
        <f t="shared" si="5"/>
        <v>0</v>
      </c>
      <c r="L43" s="9">
        <f>SUM(L44:L46)</f>
        <v>0</v>
      </c>
      <c r="M43" s="9">
        <f>SUM(M44:M46)</f>
        <v>0</v>
      </c>
      <c r="N43" s="8">
        <f t="shared" si="6"/>
        <v>0</v>
      </c>
      <c r="O43" s="9">
        <f>SUM(O44:O46)</f>
        <v>0</v>
      </c>
      <c r="P43" s="9">
        <f>SUM(P44:P46)</f>
        <v>0</v>
      </c>
      <c r="Q43" s="8">
        <f t="shared" si="4"/>
        <v>0</v>
      </c>
    </row>
    <row r="44" spans="1:17" s="29" customFormat="1" ht="15.75">
      <c r="A44" s="17">
        <v>2710</v>
      </c>
      <c r="B44" s="19" t="s">
        <v>36</v>
      </c>
      <c r="C44" s="13"/>
      <c r="D44" s="13"/>
      <c r="E44" s="8">
        <f t="shared" si="0"/>
        <v>0</v>
      </c>
      <c r="F44" s="13"/>
      <c r="G44" s="13"/>
      <c r="H44" s="8">
        <f t="shared" si="3"/>
        <v>0</v>
      </c>
      <c r="I44" s="10"/>
      <c r="J44" s="10"/>
      <c r="K44" s="8">
        <f t="shared" si="5"/>
        <v>0</v>
      </c>
      <c r="L44" s="10"/>
      <c r="M44" s="10"/>
      <c r="N44" s="8">
        <f t="shared" si="6"/>
        <v>0</v>
      </c>
      <c r="O44" s="10"/>
      <c r="P44" s="10"/>
      <c r="Q44" s="8">
        <f t="shared" si="4"/>
        <v>0</v>
      </c>
    </row>
    <row r="45" spans="1:17" s="30" customFormat="1" ht="15.75">
      <c r="A45" s="17">
        <v>2720</v>
      </c>
      <c r="B45" s="19" t="s">
        <v>37</v>
      </c>
      <c r="C45" s="14"/>
      <c r="D45" s="14"/>
      <c r="E45" s="8">
        <f t="shared" si="0"/>
        <v>0</v>
      </c>
      <c r="F45" s="14"/>
      <c r="G45" s="14"/>
      <c r="H45" s="8">
        <f t="shared" si="3"/>
        <v>0</v>
      </c>
      <c r="I45" s="11"/>
      <c r="J45" s="11"/>
      <c r="K45" s="8">
        <f t="shared" si="5"/>
        <v>0</v>
      </c>
      <c r="L45" s="11"/>
      <c r="M45" s="11"/>
      <c r="N45" s="8">
        <f t="shared" si="6"/>
        <v>0</v>
      </c>
      <c r="O45" s="11"/>
      <c r="P45" s="11"/>
      <c r="Q45" s="8">
        <f t="shared" si="4"/>
        <v>0</v>
      </c>
    </row>
    <row r="46" spans="1:17" s="30" customFormat="1" ht="15.75">
      <c r="A46" s="17">
        <v>2730</v>
      </c>
      <c r="B46" s="19" t="s">
        <v>38</v>
      </c>
      <c r="C46" s="14"/>
      <c r="D46" s="14"/>
      <c r="E46" s="8">
        <f t="shared" si="0"/>
        <v>0</v>
      </c>
      <c r="F46" s="14"/>
      <c r="G46" s="14"/>
      <c r="H46" s="8">
        <f t="shared" si="3"/>
        <v>0</v>
      </c>
      <c r="I46" s="11"/>
      <c r="J46" s="11"/>
      <c r="K46" s="8">
        <f t="shared" si="5"/>
        <v>0</v>
      </c>
      <c r="L46" s="7">
        <f>ROUND(I46*1.055,3)</f>
        <v>0</v>
      </c>
      <c r="M46" s="7">
        <f>ROUND(J46*1.055,3)</f>
        <v>0</v>
      </c>
      <c r="N46" s="8">
        <f t="shared" si="6"/>
        <v>0</v>
      </c>
      <c r="O46" s="7">
        <f>ROUND(L46*1.052,3)</f>
        <v>0</v>
      </c>
      <c r="P46" s="7">
        <f>ROUND(M46*1.052,3)</f>
        <v>0</v>
      </c>
      <c r="Q46" s="8">
        <f t="shared" si="4"/>
        <v>0</v>
      </c>
    </row>
    <row r="47" spans="1:17" s="30" customFormat="1" ht="15.75">
      <c r="A47" s="16">
        <v>2800</v>
      </c>
      <c r="B47" s="18" t="s">
        <v>39</v>
      </c>
      <c r="C47" s="14"/>
      <c r="D47" s="14"/>
      <c r="E47" s="8">
        <f t="shared" si="0"/>
        <v>0</v>
      </c>
      <c r="F47" s="14"/>
      <c r="G47" s="14"/>
      <c r="H47" s="8">
        <f t="shared" si="3"/>
        <v>0</v>
      </c>
      <c r="I47" s="7">
        <f>ROUND(F47*1.12,3)</f>
        <v>0</v>
      </c>
      <c r="J47" s="11"/>
      <c r="K47" s="8">
        <f t="shared" si="5"/>
        <v>0</v>
      </c>
      <c r="L47" s="7">
        <f>ROUND(I47*1.055,3)</f>
        <v>0</v>
      </c>
      <c r="M47" s="7">
        <f>ROUND(J47*1.055,3)</f>
        <v>0</v>
      </c>
      <c r="N47" s="8">
        <f t="shared" si="6"/>
        <v>0</v>
      </c>
      <c r="O47" s="7">
        <f>ROUND(L47*1.052,3)</f>
        <v>0</v>
      </c>
      <c r="P47" s="7">
        <f>ROUND(M47*1.052,3)</f>
        <v>0</v>
      </c>
      <c r="Q47" s="8">
        <f t="shared" si="4"/>
        <v>0</v>
      </c>
    </row>
    <row r="48" spans="1:17" s="30" customFormat="1" ht="15.75">
      <c r="A48" s="16">
        <v>2900</v>
      </c>
      <c r="B48" s="18" t="s">
        <v>40</v>
      </c>
      <c r="C48" s="14"/>
      <c r="D48" s="14"/>
      <c r="E48" s="8">
        <f t="shared" si="0"/>
        <v>0</v>
      </c>
      <c r="F48" s="14"/>
      <c r="G48" s="14"/>
      <c r="H48" s="8">
        <f t="shared" si="3"/>
        <v>0</v>
      </c>
      <c r="I48" s="11"/>
      <c r="J48" s="11"/>
      <c r="K48" s="8">
        <f t="shared" si="5"/>
        <v>0</v>
      </c>
      <c r="L48" s="11"/>
      <c r="M48" s="11"/>
      <c r="N48" s="8">
        <f t="shared" si="6"/>
        <v>0</v>
      </c>
      <c r="O48" s="11"/>
      <c r="P48" s="11"/>
      <c r="Q48" s="8">
        <f t="shared" si="4"/>
        <v>0</v>
      </c>
    </row>
    <row r="49" spans="1:17" ht="15.75">
      <c r="A49" s="16">
        <v>3000</v>
      </c>
      <c r="B49" s="18" t="s">
        <v>41</v>
      </c>
      <c r="C49" s="8">
        <f>C50+C64</f>
        <v>0</v>
      </c>
      <c r="D49" s="8">
        <f>D50+D64</f>
        <v>0</v>
      </c>
      <c r="E49" s="8">
        <f t="shared" si="0"/>
        <v>0</v>
      </c>
      <c r="F49" s="8">
        <f>F50+F64</f>
        <v>0</v>
      </c>
      <c r="G49" s="8">
        <f>G50+G64</f>
        <v>0</v>
      </c>
      <c r="H49" s="8">
        <f t="shared" si="3"/>
        <v>0</v>
      </c>
      <c r="I49" s="7">
        <f>I50+I64</f>
        <v>0</v>
      </c>
      <c r="J49" s="7">
        <f>J50+J64</f>
        <v>0</v>
      </c>
      <c r="K49" s="8">
        <f t="shared" si="5"/>
        <v>0</v>
      </c>
      <c r="L49" s="7">
        <f>L50+L64</f>
        <v>0</v>
      </c>
      <c r="M49" s="7">
        <f>M50+M64</f>
        <v>0</v>
      </c>
      <c r="N49" s="8">
        <f t="shared" si="6"/>
        <v>0</v>
      </c>
      <c r="O49" s="7">
        <f>O50+O64</f>
        <v>0</v>
      </c>
      <c r="P49" s="7">
        <f>P50+P64</f>
        <v>0</v>
      </c>
      <c r="Q49" s="8">
        <f t="shared" si="4"/>
        <v>0</v>
      </c>
    </row>
    <row r="50" spans="1:17" s="30" customFormat="1" ht="15.75">
      <c r="A50" s="16">
        <v>3100</v>
      </c>
      <c r="B50" s="18" t="s">
        <v>42</v>
      </c>
      <c r="C50" s="14">
        <f>SUM(C51:C63)</f>
        <v>0</v>
      </c>
      <c r="D50" s="14">
        <f>SUM(D51:D63)</f>
        <v>0</v>
      </c>
      <c r="E50" s="8">
        <f t="shared" si="0"/>
        <v>0</v>
      </c>
      <c r="F50" s="14">
        <f>SUM(F51:F63)</f>
        <v>0</v>
      </c>
      <c r="G50" s="14">
        <f>SUM(G51:G63)</f>
        <v>0</v>
      </c>
      <c r="H50" s="8">
        <f t="shared" si="3"/>
        <v>0</v>
      </c>
      <c r="I50" s="11">
        <f>SUM(I51:I63)</f>
        <v>0</v>
      </c>
      <c r="J50" s="11">
        <f>SUM(J51:J63)</f>
        <v>0</v>
      </c>
      <c r="K50" s="8">
        <f t="shared" si="5"/>
        <v>0</v>
      </c>
      <c r="L50" s="11">
        <f>SUM(L51:L63)</f>
        <v>0</v>
      </c>
      <c r="M50" s="11">
        <f>SUM(M51:M63)</f>
        <v>0</v>
      </c>
      <c r="N50" s="8">
        <f t="shared" si="6"/>
        <v>0</v>
      </c>
      <c r="O50" s="11">
        <f>SUM(O51:O63)</f>
        <v>0</v>
      </c>
      <c r="P50" s="11">
        <f>SUM(P51:P63)</f>
        <v>0</v>
      </c>
      <c r="Q50" s="8">
        <f t="shared" si="4"/>
        <v>0</v>
      </c>
    </row>
    <row r="51" spans="1:17" ht="30" hidden="1">
      <c r="A51" s="17">
        <v>3110</v>
      </c>
      <c r="B51" s="20" t="s">
        <v>43</v>
      </c>
      <c r="C51" s="8"/>
      <c r="D51" s="8"/>
      <c r="E51" s="8">
        <f t="shared" si="0"/>
        <v>0</v>
      </c>
      <c r="F51" s="8"/>
      <c r="G51" s="8"/>
      <c r="H51" s="8">
        <f t="shared" si="3"/>
        <v>0</v>
      </c>
      <c r="I51" s="7"/>
      <c r="J51" s="7"/>
      <c r="K51" s="8">
        <f t="shared" si="5"/>
        <v>0</v>
      </c>
      <c r="L51" s="7">
        <f>ROUND(I51*1.055,3)</f>
        <v>0</v>
      </c>
      <c r="M51" s="7">
        <f>ROUND(J51*1.055,3)</f>
        <v>0</v>
      </c>
      <c r="N51" s="8">
        <f t="shared" si="6"/>
        <v>0</v>
      </c>
      <c r="O51" s="7">
        <f>ROUND(L51*1.052,3)</f>
        <v>0</v>
      </c>
      <c r="P51" s="7">
        <f>ROUND(M51*1.052,3)</f>
        <v>0</v>
      </c>
      <c r="Q51" s="8">
        <f t="shared" si="4"/>
        <v>0</v>
      </c>
    </row>
    <row r="52" spans="1:17" ht="15.75" hidden="1">
      <c r="A52" s="17">
        <v>3120</v>
      </c>
      <c r="B52" s="20" t="s">
        <v>44</v>
      </c>
      <c r="C52" s="8"/>
      <c r="D52" s="8"/>
      <c r="E52" s="8">
        <f t="shared" si="0"/>
        <v>0</v>
      </c>
      <c r="F52" s="8"/>
      <c r="G52" s="8"/>
      <c r="H52" s="8">
        <f t="shared" si="3"/>
        <v>0</v>
      </c>
      <c r="I52" s="7"/>
      <c r="J52" s="7"/>
      <c r="K52" s="8">
        <f t="shared" si="5"/>
        <v>0</v>
      </c>
      <c r="L52" s="7"/>
      <c r="M52" s="7"/>
      <c r="N52" s="8">
        <f t="shared" si="6"/>
        <v>0</v>
      </c>
      <c r="O52" s="7"/>
      <c r="P52" s="7"/>
      <c r="Q52" s="8">
        <f t="shared" si="4"/>
        <v>0</v>
      </c>
    </row>
    <row r="53" spans="1:17" ht="15.75" hidden="1">
      <c r="A53" s="17">
        <v>3121</v>
      </c>
      <c r="B53" s="20" t="s">
        <v>45</v>
      </c>
      <c r="C53" s="8"/>
      <c r="D53" s="8"/>
      <c r="E53" s="8">
        <f t="shared" si="0"/>
        <v>0</v>
      </c>
      <c r="F53" s="8"/>
      <c r="G53" s="8"/>
      <c r="H53" s="8">
        <f t="shared" si="3"/>
        <v>0</v>
      </c>
      <c r="I53" s="7"/>
      <c r="J53" s="7"/>
      <c r="K53" s="8">
        <f t="shared" si="5"/>
        <v>0</v>
      </c>
      <c r="L53" s="7"/>
      <c r="M53" s="7"/>
      <c r="N53" s="8">
        <f t="shared" si="6"/>
        <v>0</v>
      </c>
      <c r="O53" s="7"/>
      <c r="P53" s="7"/>
      <c r="Q53" s="8">
        <f t="shared" si="4"/>
        <v>0</v>
      </c>
    </row>
    <row r="54" spans="1:17" ht="15.75" hidden="1">
      <c r="A54" s="17">
        <v>3122</v>
      </c>
      <c r="B54" s="20" t="s">
        <v>46</v>
      </c>
      <c r="C54" s="8"/>
      <c r="D54" s="8"/>
      <c r="E54" s="8">
        <f t="shared" si="0"/>
        <v>0</v>
      </c>
      <c r="F54" s="8"/>
      <c r="G54" s="8"/>
      <c r="H54" s="8">
        <f t="shared" si="3"/>
        <v>0</v>
      </c>
      <c r="I54" s="7"/>
      <c r="J54" s="7"/>
      <c r="K54" s="8">
        <f t="shared" si="5"/>
        <v>0</v>
      </c>
      <c r="L54" s="7"/>
      <c r="M54" s="7"/>
      <c r="N54" s="8">
        <f t="shared" si="6"/>
        <v>0</v>
      </c>
      <c r="O54" s="7"/>
      <c r="P54" s="7"/>
      <c r="Q54" s="8">
        <f t="shared" si="4"/>
        <v>0</v>
      </c>
    </row>
    <row r="55" spans="1:17" ht="15.75" hidden="1">
      <c r="A55" s="17">
        <v>3130</v>
      </c>
      <c r="B55" s="20" t="s">
        <v>47</v>
      </c>
      <c r="C55" s="8"/>
      <c r="D55" s="8"/>
      <c r="E55" s="8">
        <f t="shared" si="0"/>
        <v>0</v>
      </c>
      <c r="F55" s="8"/>
      <c r="G55" s="8"/>
      <c r="H55" s="8">
        <f t="shared" si="3"/>
        <v>0</v>
      </c>
      <c r="I55" s="7"/>
      <c r="J55" s="7"/>
      <c r="K55" s="8">
        <f t="shared" si="5"/>
        <v>0</v>
      </c>
      <c r="L55" s="7"/>
      <c r="M55" s="7"/>
      <c r="N55" s="8">
        <f t="shared" si="6"/>
        <v>0</v>
      </c>
      <c r="O55" s="7"/>
      <c r="P55" s="7"/>
      <c r="Q55" s="8">
        <f t="shared" si="4"/>
        <v>0</v>
      </c>
    </row>
    <row r="56" spans="1:17" ht="15.75" hidden="1">
      <c r="A56" s="17">
        <v>3131</v>
      </c>
      <c r="B56" s="20" t="s">
        <v>48</v>
      </c>
      <c r="C56" s="8"/>
      <c r="D56" s="8"/>
      <c r="E56" s="8">
        <f t="shared" si="0"/>
        <v>0</v>
      </c>
      <c r="F56" s="8"/>
      <c r="G56" s="8"/>
      <c r="H56" s="8">
        <f t="shared" si="3"/>
        <v>0</v>
      </c>
      <c r="I56" s="7"/>
      <c r="J56" s="7"/>
      <c r="K56" s="8">
        <f t="shared" si="5"/>
        <v>0</v>
      </c>
      <c r="L56" s="7"/>
      <c r="M56" s="7"/>
      <c r="N56" s="8">
        <f t="shared" si="6"/>
        <v>0</v>
      </c>
      <c r="O56" s="7"/>
      <c r="P56" s="7"/>
      <c r="Q56" s="8">
        <f t="shared" si="4"/>
        <v>0</v>
      </c>
    </row>
    <row r="57" spans="1:17" s="29" customFormat="1" ht="15.75" hidden="1">
      <c r="A57" s="17">
        <v>3132</v>
      </c>
      <c r="B57" s="20" t="s">
        <v>49</v>
      </c>
      <c r="C57" s="13"/>
      <c r="D57" s="13"/>
      <c r="E57" s="8">
        <f t="shared" si="0"/>
        <v>0</v>
      </c>
      <c r="F57" s="13"/>
      <c r="G57" s="13"/>
      <c r="H57" s="8">
        <f t="shared" si="3"/>
        <v>0</v>
      </c>
      <c r="I57" s="10"/>
      <c r="J57" s="10"/>
      <c r="K57" s="8">
        <f t="shared" si="5"/>
        <v>0</v>
      </c>
      <c r="L57" s="7">
        <f>ROUND(I57*1.055,3)</f>
        <v>0</v>
      </c>
      <c r="M57" s="7">
        <f>ROUND(J57*1.055,3)</f>
        <v>0</v>
      </c>
      <c r="N57" s="8">
        <f t="shared" si="6"/>
        <v>0</v>
      </c>
      <c r="O57" s="7">
        <f>ROUND(L57*1.052,3)</f>
        <v>0</v>
      </c>
      <c r="P57" s="7">
        <f>ROUND(M57*1.052,3)</f>
        <v>0</v>
      </c>
      <c r="Q57" s="8">
        <f t="shared" si="4"/>
        <v>0</v>
      </c>
    </row>
    <row r="58" spans="1:17" s="29" customFormat="1" ht="15.75" hidden="1">
      <c r="A58" s="17">
        <v>3140</v>
      </c>
      <c r="B58" s="20" t="s">
        <v>50</v>
      </c>
      <c r="C58" s="13"/>
      <c r="D58" s="13"/>
      <c r="E58" s="8">
        <f t="shared" si="0"/>
        <v>0</v>
      </c>
      <c r="F58" s="13"/>
      <c r="G58" s="13"/>
      <c r="H58" s="8">
        <f t="shared" si="3"/>
        <v>0</v>
      </c>
      <c r="I58" s="10"/>
      <c r="J58" s="10"/>
      <c r="K58" s="8">
        <f t="shared" si="5"/>
        <v>0</v>
      </c>
      <c r="L58" s="10"/>
      <c r="M58" s="10"/>
      <c r="N58" s="8">
        <f t="shared" si="6"/>
        <v>0</v>
      </c>
      <c r="O58" s="10"/>
      <c r="P58" s="10"/>
      <c r="Q58" s="8">
        <f t="shared" si="4"/>
        <v>0</v>
      </c>
    </row>
    <row r="59" spans="1:17" s="29" customFormat="1" ht="15.75" hidden="1">
      <c r="A59" s="17">
        <v>3141</v>
      </c>
      <c r="B59" s="20" t="s">
        <v>51</v>
      </c>
      <c r="C59" s="13"/>
      <c r="D59" s="13"/>
      <c r="E59" s="8">
        <f t="shared" si="0"/>
        <v>0</v>
      </c>
      <c r="F59" s="13"/>
      <c r="G59" s="13"/>
      <c r="H59" s="8">
        <f t="shared" si="3"/>
        <v>0</v>
      </c>
      <c r="I59" s="10"/>
      <c r="J59" s="10"/>
      <c r="K59" s="8">
        <f t="shared" si="5"/>
        <v>0</v>
      </c>
      <c r="L59" s="10"/>
      <c r="M59" s="10"/>
      <c r="N59" s="8">
        <f t="shared" si="6"/>
        <v>0</v>
      </c>
      <c r="O59" s="10"/>
      <c r="P59" s="10"/>
      <c r="Q59" s="8">
        <f t="shared" si="4"/>
        <v>0</v>
      </c>
    </row>
    <row r="60" spans="1:17" s="29" customFormat="1" ht="15.75" hidden="1">
      <c r="A60" s="17">
        <v>3142</v>
      </c>
      <c r="B60" s="20" t="s">
        <v>52</v>
      </c>
      <c r="C60" s="13"/>
      <c r="D60" s="13"/>
      <c r="E60" s="8">
        <f t="shared" si="0"/>
        <v>0</v>
      </c>
      <c r="F60" s="13"/>
      <c r="G60" s="13"/>
      <c r="H60" s="8">
        <f t="shared" si="3"/>
        <v>0</v>
      </c>
      <c r="I60" s="10"/>
      <c r="J60" s="10"/>
      <c r="K60" s="8">
        <f t="shared" si="5"/>
        <v>0</v>
      </c>
      <c r="L60" s="10"/>
      <c r="M60" s="10"/>
      <c r="N60" s="8">
        <f t="shared" si="6"/>
        <v>0</v>
      </c>
      <c r="O60" s="10"/>
      <c r="P60" s="10"/>
      <c r="Q60" s="8">
        <f t="shared" si="4"/>
        <v>0</v>
      </c>
    </row>
    <row r="61" spans="1:17" ht="15.75" hidden="1">
      <c r="A61" s="17">
        <v>3143</v>
      </c>
      <c r="B61" s="20" t="s">
        <v>53</v>
      </c>
      <c r="C61" s="8"/>
      <c r="D61" s="8"/>
      <c r="E61" s="8">
        <f t="shared" si="0"/>
        <v>0</v>
      </c>
      <c r="F61" s="8"/>
      <c r="G61" s="8"/>
      <c r="H61" s="8">
        <f t="shared" si="3"/>
        <v>0</v>
      </c>
      <c r="I61" s="7"/>
      <c r="J61" s="7"/>
      <c r="K61" s="8">
        <f t="shared" si="5"/>
        <v>0</v>
      </c>
      <c r="L61" s="7"/>
      <c r="M61" s="7"/>
      <c r="N61" s="8">
        <f t="shared" si="6"/>
        <v>0</v>
      </c>
      <c r="O61" s="7"/>
      <c r="P61" s="7"/>
      <c r="Q61" s="8">
        <f t="shared" si="4"/>
        <v>0</v>
      </c>
    </row>
    <row r="62" spans="1:17" s="28" customFormat="1" ht="15.75" hidden="1">
      <c r="A62" s="17">
        <v>3150</v>
      </c>
      <c r="B62" s="20" t="s">
        <v>54</v>
      </c>
      <c r="C62" s="12"/>
      <c r="D62" s="12"/>
      <c r="E62" s="8">
        <f t="shared" si="0"/>
        <v>0</v>
      </c>
      <c r="F62" s="12"/>
      <c r="G62" s="12"/>
      <c r="H62" s="8">
        <f t="shared" si="3"/>
        <v>0</v>
      </c>
      <c r="I62" s="9"/>
      <c r="J62" s="9"/>
      <c r="K62" s="8">
        <f t="shared" si="5"/>
        <v>0</v>
      </c>
      <c r="L62" s="9"/>
      <c r="M62" s="9"/>
      <c r="N62" s="8">
        <f t="shared" si="6"/>
        <v>0</v>
      </c>
      <c r="O62" s="9"/>
      <c r="P62" s="9"/>
      <c r="Q62" s="8">
        <f t="shared" si="4"/>
        <v>0</v>
      </c>
    </row>
    <row r="63" spans="1:17" ht="15.75" hidden="1">
      <c r="A63" s="17">
        <v>3160</v>
      </c>
      <c r="B63" s="20" t="s">
        <v>55</v>
      </c>
      <c r="C63" s="8"/>
      <c r="D63" s="8"/>
      <c r="E63" s="8">
        <f t="shared" si="0"/>
        <v>0</v>
      </c>
      <c r="F63" s="8"/>
      <c r="G63" s="8"/>
      <c r="H63" s="8">
        <f t="shared" si="3"/>
        <v>0</v>
      </c>
      <c r="I63" s="7"/>
      <c r="J63" s="7"/>
      <c r="K63" s="8">
        <f t="shared" si="5"/>
        <v>0</v>
      </c>
      <c r="L63" s="7"/>
      <c r="M63" s="7"/>
      <c r="N63" s="8">
        <f t="shared" si="6"/>
        <v>0</v>
      </c>
      <c r="O63" s="7"/>
      <c r="P63" s="7"/>
      <c r="Q63" s="8">
        <f t="shared" si="4"/>
        <v>0</v>
      </c>
    </row>
    <row r="64" spans="1:17" ht="15.75">
      <c r="A64" s="16">
        <v>3200</v>
      </c>
      <c r="B64" s="21" t="s">
        <v>56</v>
      </c>
      <c r="C64" s="8">
        <f>SUM(C65:C68)</f>
        <v>0</v>
      </c>
      <c r="D64" s="8">
        <f>SUM(D65:D68)</f>
        <v>0</v>
      </c>
      <c r="E64" s="8">
        <f t="shared" si="0"/>
        <v>0</v>
      </c>
      <c r="F64" s="8">
        <f>SUM(F65:F68)</f>
        <v>0</v>
      </c>
      <c r="G64" s="8">
        <f>SUM(G65:G68)</f>
        <v>0</v>
      </c>
      <c r="H64" s="8">
        <f t="shared" si="3"/>
        <v>0</v>
      </c>
      <c r="I64" s="7">
        <f>SUM(I65:I68)</f>
        <v>0</v>
      </c>
      <c r="J64" s="7">
        <f>SUM(J65:J68)</f>
        <v>0</v>
      </c>
      <c r="K64" s="8">
        <f t="shared" si="5"/>
        <v>0</v>
      </c>
      <c r="L64" s="7">
        <f>SUM(L65:L68)</f>
        <v>0</v>
      </c>
      <c r="M64" s="7">
        <f>SUM(M65:M68)</f>
        <v>0</v>
      </c>
      <c r="N64" s="8">
        <f t="shared" si="6"/>
        <v>0</v>
      </c>
      <c r="O64" s="7">
        <f>SUM(O65:O68)</f>
        <v>0</v>
      </c>
      <c r="P64" s="7">
        <f>SUM(P65:P68)</f>
        <v>0</v>
      </c>
      <c r="Q64" s="8">
        <f t="shared" si="4"/>
        <v>0</v>
      </c>
    </row>
    <row r="65" spans="1:17" ht="30">
      <c r="A65" s="17">
        <v>3210</v>
      </c>
      <c r="B65" s="20" t="s">
        <v>57</v>
      </c>
      <c r="C65" s="8"/>
      <c r="D65" s="8"/>
      <c r="E65" s="8">
        <f t="shared" si="0"/>
        <v>0</v>
      </c>
      <c r="F65" s="8"/>
      <c r="G65" s="8"/>
      <c r="H65" s="8">
        <f t="shared" si="3"/>
        <v>0</v>
      </c>
      <c r="I65" s="7"/>
      <c r="J65" s="7"/>
      <c r="K65" s="8">
        <f t="shared" si="5"/>
        <v>0</v>
      </c>
      <c r="L65" s="7"/>
      <c r="M65" s="7"/>
      <c r="N65" s="8">
        <f t="shared" si="6"/>
        <v>0</v>
      </c>
      <c r="O65" s="7"/>
      <c r="P65" s="7"/>
      <c r="Q65" s="8">
        <f t="shared" si="4"/>
        <v>0</v>
      </c>
    </row>
    <row r="66" spans="1:17" ht="30">
      <c r="A66" s="17">
        <v>3220</v>
      </c>
      <c r="B66" s="20" t="s">
        <v>58</v>
      </c>
      <c r="C66" s="8"/>
      <c r="D66" s="8"/>
      <c r="E66" s="8">
        <f t="shared" si="0"/>
        <v>0</v>
      </c>
      <c r="F66" s="8"/>
      <c r="G66" s="8"/>
      <c r="H66" s="8">
        <f t="shared" si="3"/>
        <v>0</v>
      </c>
      <c r="I66" s="7"/>
      <c r="J66" s="7"/>
      <c r="K66" s="8">
        <f t="shared" si="5"/>
        <v>0</v>
      </c>
      <c r="L66" s="7"/>
      <c r="M66" s="7"/>
      <c r="N66" s="8">
        <f t="shared" si="6"/>
        <v>0</v>
      </c>
      <c r="O66" s="7"/>
      <c r="P66" s="7"/>
      <c r="Q66" s="8">
        <f t="shared" si="4"/>
        <v>0</v>
      </c>
    </row>
    <row r="67" spans="1:17" ht="30">
      <c r="A67" s="17">
        <v>3230</v>
      </c>
      <c r="B67" s="20" t="s">
        <v>59</v>
      </c>
      <c r="C67" s="8"/>
      <c r="D67" s="8"/>
      <c r="E67" s="8">
        <f t="shared" si="0"/>
        <v>0</v>
      </c>
      <c r="F67" s="8"/>
      <c r="G67" s="8"/>
      <c r="H67" s="8">
        <f t="shared" si="3"/>
        <v>0</v>
      </c>
      <c r="I67" s="7"/>
      <c r="J67" s="7"/>
      <c r="K67" s="8">
        <f t="shared" si="5"/>
        <v>0</v>
      </c>
      <c r="L67" s="7"/>
      <c r="M67" s="7"/>
      <c r="N67" s="8">
        <f t="shared" si="6"/>
        <v>0</v>
      </c>
      <c r="O67" s="7"/>
      <c r="P67" s="7"/>
      <c r="Q67" s="8">
        <f t="shared" si="4"/>
        <v>0</v>
      </c>
    </row>
    <row r="68" spans="1:17" ht="15.75">
      <c r="A68" s="17">
        <v>3240</v>
      </c>
      <c r="B68" s="20" t="s">
        <v>60</v>
      </c>
      <c r="C68" s="8"/>
      <c r="D68" s="8"/>
      <c r="E68" s="8">
        <f t="shared" si="0"/>
        <v>0</v>
      </c>
      <c r="F68" s="8"/>
      <c r="G68" s="8"/>
      <c r="H68" s="8">
        <f t="shared" si="3"/>
        <v>0</v>
      </c>
      <c r="I68" s="7"/>
      <c r="J68" s="7"/>
      <c r="K68" s="8">
        <f t="shared" si="5"/>
        <v>0</v>
      </c>
      <c r="L68" s="7"/>
      <c r="M68" s="7"/>
      <c r="N68" s="8">
        <f t="shared" si="6"/>
        <v>0</v>
      </c>
      <c r="O68" s="7"/>
      <c r="P68" s="7"/>
      <c r="Q68" s="8">
        <f t="shared" si="4"/>
        <v>0</v>
      </c>
    </row>
    <row r="69" spans="1:17" ht="15.75">
      <c r="A69" s="31"/>
      <c r="B69" s="18"/>
      <c r="C69" s="8"/>
      <c r="D69" s="8"/>
      <c r="E69" s="8">
        <f t="shared" si="0"/>
        <v>0</v>
      </c>
      <c r="F69" s="8"/>
      <c r="G69" s="8"/>
      <c r="H69" s="8">
        <f t="shared" si="3"/>
        <v>0</v>
      </c>
      <c r="I69" s="7"/>
      <c r="J69" s="7"/>
      <c r="K69" s="8">
        <f t="shared" si="5"/>
        <v>0</v>
      </c>
      <c r="L69" s="7"/>
      <c r="M69" s="7"/>
      <c r="N69" s="8">
        <f t="shared" si="6"/>
        <v>0</v>
      </c>
      <c r="O69" s="7"/>
      <c r="P69" s="7"/>
      <c r="Q69" s="8">
        <f t="shared" si="4"/>
        <v>0</v>
      </c>
    </row>
    <row r="70" spans="9:17" ht="15.75">
      <c r="I70" s="2"/>
      <c r="J70" s="2"/>
      <c r="K70" s="2"/>
      <c r="L70" s="2"/>
      <c r="M70" s="2"/>
      <c r="N70" s="2"/>
      <c r="O70" s="2"/>
      <c r="P70" s="2"/>
      <c r="Q70" s="2"/>
    </row>
    <row r="71" spans="9:17" ht="15.75">
      <c r="I71" s="2"/>
      <c r="J71" s="2"/>
      <c r="K71" s="2"/>
      <c r="L71" s="2"/>
      <c r="M71" s="2"/>
      <c r="N71" s="2"/>
      <c r="O71" s="2"/>
      <c r="P71" s="2"/>
      <c r="Q71" s="2"/>
    </row>
    <row r="72" spans="2:17" ht="15.75">
      <c r="B72" s="22" t="s">
        <v>61</v>
      </c>
      <c r="I72" s="2"/>
      <c r="J72" s="2"/>
      <c r="K72" s="2"/>
      <c r="L72" s="2"/>
      <c r="M72" s="2"/>
      <c r="N72" s="2"/>
      <c r="O72" s="2"/>
      <c r="P72" s="2"/>
      <c r="Q72" s="2"/>
    </row>
    <row r="73" spans="9:17" ht="15.75">
      <c r="I73" s="2"/>
      <c r="J73" s="2"/>
      <c r="K73" s="2"/>
      <c r="L73" s="2"/>
      <c r="M73" s="2"/>
      <c r="N73" s="2"/>
      <c r="O73" s="2"/>
      <c r="P73" s="2"/>
      <c r="Q73" s="2"/>
    </row>
    <row r="74" spans="9:17" ht="15.75">
      <c r="I74" s="2"/>
      <c r="J74" s="2"/>
      <c r="K74" s="95"/>
      <c r="L74" s="95"/>
      <c r="M74" s="95"/>
      <c r="N74" s="2"/>
      <c r="O74" s="2"/>
      <c r="P74" s="2"/>
      <c r="Q74" s="2"/>
    </row>
    <row r="75" spans="1:13" s="2" customFormat="1" ht="15.75">
      <c r="A75" s="1"/>
      <c r="B75" s="2" t="s">
        <v>115</v>
      </c>
      <c r="J75" s="3"/>
      <c r="K75" s="3" t="s">
        <v>116</v>
      </c>
      <c r="L75" s="3"/>
      <c r="M75" s="95"/>
    </row>
    <row r="76" spans="1:11" s="2" customFormat="1" ht="15.75">
      <c r="A76" s="1"/>
      <c r="K76" s="103" t="s">
        <v>62</v>
      </c>
    </row>
    <row r="80" spans="1:2" ht="15.75">
      <c r="A80" s="32"/>
      <c r="B80" s="23"/>
    </row>
    <row r="81" spans="1:2" ht="15.75">
      <c r="A81" s="32"/>
      <c r="B81" s="23"/>
    </row>
    <row r="82" spans="1:2" ht="15.75">
      <c r="A82" s="33"/>
      <c r="B82" s="24"/>
    </row>
    <row r="83" spans="1:2" ht="15.75">
      <c r="A83" s="33"/>
      <c r="B83" s="24"/>
    </row>
    <row r="84" spans="1:2" ht="15.75">
      <c r="A84" s="33"/>
      <c r="B84" s="24"/>
    </row>
    <row r="85" spans="1:2" ht="15.75">
      <c r="A85" s="33"/>
      <c r="B85" s="24"/>
    </row>
    <row r="86" spans="1:2" ht="15.75">
      <c r="A86" s="32"/>
      <c r="B86" s="23"/>
    </row>
    <row r="87" spans="1:2" ht="15.75">
      <c r="A87" s="33"/>
      <c r="B87" s="24"/>
    </row>
    <row r="88" spans="1:2" ht="15.75">
      <c r="A88" s="33"/>
      <c r="B88" s="24"/>
    </row>
    <row r="89" spans="1:2" ht="15.75">
      <c r="A89" s="33"/>
      <c r="B89" s="24"/>
    </row>
    <row r="90" spans="1:2" ht="15.75">
      <c r="A90" s="33"/>
      <c r="B90" s="24"/>
    </row>
    <row r="91" spans="1:2" ht="15.75">
      <c r="A91" s="33"/>
      <c r="B91" s="24"/>
    </row>
    <row r="92" spans="1:2" ht="15.75">
      <c r="A92" s="33"/>
      <c r="B92" s="24"/>
    </row>
    <row r="93" spans="1:2" ht="15.75">
      <c r="A93" s="33"/>
      <c r="B93" s="24"/>
    </row>
    <row r="94" spans="1:2" ht="15.75">
      <c r="A94" s="33"/>
      <c r="B94" s="24"/>
    </row>
    <row r="95" spans="1:2" ht="15.75">
      <c r="A95" s="33"/>
      <c r="B95" s="24"/>
    </row>
    <row r="96" spans="1:2" ht="15.75">
      <c r="A96" s="33"/>
      <c r="B96" s="24"/>
    </row>
    <row r="97" spans="1:2" ht="15.75">
      <c r="A97" s="33"/>
      <c r="B97" s="24"/>
    </row>
    <row r="98" spans="1:2" ht="15.75">
      <c r="A98" s="33"/>
      <c r="B98" s="24"/>
    </row>
    <row r="99" spans="1:2" ht="15.75">
      <c r="A99" s="33"/>
      <c r="B99" s="24"/>
    </row>
    <row r="100" spans="1:2" ht="15.75">
      <c r="A100" s="33"/>
      <c r="B100" s="24"/>
    </row>
    <row r="101" spans="1:2" ht="15.75">
      <c r="A101" s="33"/>
      <c r="B101" s="24"/>
    </row>
    <row r="102" spans="1:2" ht="15.75">
      <c r="A102" s="32"/>
      <c r="B102" s="23"/>
    </row>
    <row r="103" spans="1:2" ht="15.75">
      <c r="A103" s="33"/>
      <c r="B103" s="24"/>
    </row>
    <row r="104" spans="1:2" ht="15.75">
      <c r="A104" s="33"/>
      <c r="B104" s="24"/>
    </row>
    <row r="105" spans="1:2" ht="15.75">
      <c r="A105" s="32"/>
      <c r="B105" s="23"/>
    </row>
    <row r="106" spans="1:2" ht="15.75">
      <c r="A106" s="33"/>
      <c r="B106" s="24"/>
    </row>
    <row r="107" spans="1:2" ht="15.75">
      <c r="A107" s="33"/>
      <c r="B107" s="24"/>
    </row>
    <row r="108" spans="1:2" ht="15.75">
      <c r="A108" s="33"/>
      <c r="B108" s="24"/>
    </row>
    <row r="109" spans="1:2" ht="15.75">
      <c r="A109" s="32"/>
      <c r="B109" s="23"/>
    </row>
    <row r="110" spans="1:2" ht="15.75">
      <c r="A110" s="33"/>
      <c r="B110" s="24"/>
    </row>
    <row r="111" spans="1:2" ht="15.75">
      <c r="A111" s="33"/>
      <c r="B111" s="24"/>
    </row>
    <row r="112" spans="1:2" ht="15.75">
      <c r="A112" s="33"/>
      <c r="B112" s="24"/>
    </row>
    <row r="113" spans="1:2" ht="15.75">
      <c r="A113" s="32"/>
      <c r="B113" s="23"/>
    </row>
    <row r="114" spans="1:2" ht="15.75">
      <c r="A114" s="32"/>
      <c r="B114" s="23"/>
    </row>
    <row r="115" spans="1:2" ht="15.75">
      <c r="A115" s="32"/>
      <c r="B115" s="23"/>
    </row>
    <row r="116" spans="1:2" ht="15.75">
      <c r="A116" s="32"/>
      <c r="B116" s="23"/>
    </row>
    <row r="117" spans="1:2" ht="15.75">
      <c r="A117" s="33"/>
      <c r="B117" s="24"/>
    </row>
    <row r="118" spans="1:2" ht="15.75">
      <c r="A118" s="33"/>
      <c r="B118" s="24"/>
    </row>
    <row r="119" spans="1:2" ht="15.75">
      <c r="A119" s="33"/>
      <c r="B119" s="24"/>
    </row>
    <row r="120" spans="1:2" ht="15.75">
      <c r="A120" s="33"/>
      <c r="B120" s="24"/>
    </row>
    <row r="121" spans="1:2" ht="15.75">
      <c r="A121" s="33"/>
      <c r="B121" s="24"/>
    </row>
    <row r="122" spans="1:2" ht="15.75">
      <c r="A122" s="33"/>
      <c r="B122" s="24"/>
    </row>
    <row r="123" spans="1:2" ht="15.75">
      <c r="A123" s="33"/>
      <c r="B123" s="24"/>
    </row>
    <row r="124" spans="1:2" ht="15.75">
      <c r="A124" s="33"/>
      <c r="B124" s="24"/>
    </row>
    <row r="125" spans="1:2" ht="15.75">
      <c r="A125" s="33"/>
      <c r="B125" s="24"/>
    </row>
    <row r="126" spans="1:2" ht="15.75">
      <c r="A126" s="33"/>
      <c r="B126" s="24"/>
    </row>
    <row r="127" spans="1:2" ht="15.75">
      <c r="A127" s="33"/>
      <c r="B127" s="24"/>
    </row>
    <row r="128" spans="1:2" ht="15.75">
      <c r="A128" s="33"/>
      <c r="B128" s="24"/>
    </row>
    <row r="129" spans="1:2" ht="15.75">
      <c r="A129" s="33"/>
      <c r="B129" s="24"/>
    </row>
    <row r="130" spans="1:2" ht="15.75">
      <c r="A130" s="32"/>
      <c r="B130" s="23"/>
    </row>
    <row r="131" spans="1:2" ht="15.75">
      <c r="A131" s="33"/>
      <c r="B131" s="24"/>
    </row>
    <row r="132" spans="1:2" ht="15.75">
      <c r="A132" s="33"/>
      <c r="B132" s="24"/>
    </row>
    <row r="133" spans="1:2" ht="15.75">
      <c r="A133" s="33"/>
      <c r="B133" s="24"/>
    </row>
    <row r="134" spans="1:2" ht="15.75">
      <c r="A134" s="33"/>
      <c r="B134" s="24"/>
    </row>
    <row r="135" ht="15.75">
      <c r="A135" s="33"/>
    </row>
  </sheetData>
  <sheetProtection/>
  <mergeCells count="23">
    <mergeCell ref="P10:P11"/>
    <mergeCell ref="J10:J11"/>
    <mergeCell ref="K10:K11"/>
    <mergeCell ref="A8:A11"/>
    <mergeCell ref="B8:B11"/>
    <mergeCell ref="C8:E9"/>
    <mergeCell ref="F8:H9"/>
    <mergeCell ref="E10:E11"/>
    <mergeCell ref="H10:H11"/>
    <mergeCell ref="C10:C11"/>
    <mergeCell ref="D10:D11"/>
    <mergeCell ref="F10:F11"/>
    <mergeCell ref="G10:G11"/>
    <mergeCell ref="M2:Q2"/>
    <mergeCell ref="I8:K9"/>
    <mergeCell ref="L8:N9"/>
    <mergeCell ref="O8:Q9"/>
    <mergeCell ref="Q10:Q11"/>
    <mergeCell ref="I10:I11"/>
    <mergeCell ref="L10:L11"/>
    <mergeCell ref="N10:N11"/>
    <mergeCell ref="M10:M11"/>
    <mergeCell ref="O10:O11"/>
  </mergeCells>
  <printOptions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5"/>
  <sheetViews>
    <sheetView view="pageBreakPreview" zoomScale="75" zoomScaleNormal="78" zoomScaleSheetLayoutView="75" zoomScalePageLayoutView="0" workbookViewId="0" topLeftCell="A7">
      <pane xSplit="2" ySplit="6" topLeftCell="C56" activePane="bottomRight" state="frozen"/>
      <selection pane="topLeft" activeCell="A7" sqref="A7"/>
      <selection pane="topRight" activeCell="C7" sqref="C7"/>
      <selection pane="bottomLeft" activeCell="A13" sqref="A13"/>
      <selection pane="bottomRight" activeCell="B75" sqref="B75:L75"/>
    </sheetView>
  </sheetViews>
  <sheetFormatPr defaultColWidth="9.140625" defaultRowHeight="12.75"/>
  <cols>
    <col min="1" max="1" width="8.421875" style="27" customWidth="1"/>
    <col min="2" max="2" width="40.140625" style="15" customWidth="1"/>
    <col min="3" max="3" width="12.421875" style="15" customWidth="1"/>
    <col min="4" max="4" width="12.28125" style="15" customWidth="1"/>
    <col min="5" max="5" width="13.421875" style="15" customWidth="1"/>
    <col min="6" max="6" width="11.8515625" style="15" customWidth="1"/>
    <col min="7" max="7" width="9.8515625" style="15" customWidth="1"/>
    <col min="8" max="8" width="11.8515625" style="15" customWidth="1"/>
    <col min="9" max="9" width="13.57421875" style="15" customWidth="1"/>
    <col min="10" max="10" width="9.421875" style="15" customWidth="1"/>
    <col min="11" max="11" width="12.00390625" style="15" customWidth="1"/>
    <col min="12" max="12" width="14.8515625" style="15" customWidth="1"/>
    <col min="13" max="13" width="10.7109375" style="15" customWidth="1"/>
    <col min="14" max="14" width="12.00390625" style="15" customWidth="1"/>
    <col min="15" max="15" width="12.57421875" style="15" customWidth="1"/>
    <col min="16" max="16" width="10.8515625" style="15" customWidth="1"/>
    <col min="17" max="17" width="9.8515625" style="15" bestFit="1" customWidth="1"/>
    <col min="18" max="16384" width="9.140625" style="15" customWidth="1"/>
  </cols>
  <sheetData>
    <row r="1" spans="1:13" s="2" customFormat="1" ht="15.75">
      <c r="A1" s="1"/>
      <c r="B1" s="15"/>
      <c r="M1" s="2" t="s">
        <v>0</v>
      </c>
    </row>
    <row r="2" spans="1:17" s="2" customFormat="1" ht="30.75" customHeight="1">
      <c r="A2" s="1"/>
      <c r="B2" s="15"/>
      <c r="M2" s="104" t="s">
        <v>70</v>
      </c>
      <c r="N2" s="104"/>
      <c r="O2" s="104"/>
      <c r="P2" s="104"/>
      <c r="Q2" s="104"/>
    </row>
    <row r="3" spans="1:14" s="2" customFormat="1" ht="15.75">
      <c r="A3" s="1"/>
      <c r="B3" s="15"/>
      <c r="M3" s="25" t="s">
        <v>112</v>
      </c>
      <c r="N3" s="25"/>
    </row>
    <row r="4" spans="1:2" s="2" customFormat="1" ht="15.75">
      <c r="A4" s="1"/>
      <c r="B4" s="15"/>
    </row>
    <row r="5" spans="1:3" s="2" customFormat="1" ht="15.75">
      <c r="A5" s="1"/>
      <c r="B5" s="15"/>
      <c r="C5" s="4" t="s">
        <v>77</v>
      </c>
    </row>
    <row r="6" spans="1:7" s="2" customFormat="1" ht="20.25" customHeight="1">
      <c r="A6" s="1"/>
      <c r="B6" s="15"/>
      <c r="C6" s="5"/>
      <c r="D6" s="5"/>
      <c r="E6" s="5"/>
      <c r="F6" s="5"/>
      <c r="G6" s="5"/>
    </row>
    <row r="7" spans="1:9" s="2" customFormat="1" ht="15.75">
      <c r="A7" s="1"/>
      <c r="B7" s="15"/>
      <c r="C7" s="5"/>
      <c r="D7" s="5"/>
      <c r="E7" s="5"/>
      <c r="F7" s="5"/>
      <c r="G7" s="5"/>
      <c r="I7" s="2" t="s">
        <v>1</v>
      </c>
    </row>
    <row r="8" spans="1:17" s="6" customFormat="1" ht="12.75" customHeight="1">
      <c r="A8" s="106" t="s">
        <v>2</v>
      </c>
      <c r="B8" s="108" t="s">
        <v>3</v>
      </c>
      <c r="C8" s="105" t="s">
        <v>74</v>
      </c>
      <c r="D8" s="105"/>
      <c r="E8" s="105"/>
      <c r="F8" s="106" t="s">
        <v>78</v>
      </c>
      <c r="G8" s="106"/>
      <c r="H8" s="106"/>
      <c r="I8" s="105" t="s">
        <v>75</v>
      </c>
      <c r="J8" s="105"/>
      <c r="K8" s="105"/>
      <c r="L8" s="105" t="s">
        <v>71</v>
      </c>
      <c r="M8" s="105"/>
      <c r="N8" s="105"/>
      <c r="O8" s="105" t="s">
        <v>76</v>
      </c>
      <c r="P8" s="105"/>
      <c r="Q8" s="105"/>
    </row>
    <row r="9" spans="1:17" s="6" customFormat="1" ht="24.75" customHeight="1">
      <c r="A9" s="107"/>
      <c r="B9" s="109"/>
      <c r="C9" s="105"/>
      <c r="D9" s="105"/>
      <c r="E9" s="105"/>
      <c r="F9" s="106"/>
      <c r="G9" s="106"/>
      <c r="H9" s="106"/>
      <c r="I9" s="105"/>
      <c r="J9" s="105"/>
      <c r="K9" s="105"/>
      <c r="L9" s="105"/>
      <c r="M9" s="105"/>
      <c r="N9" s="105"/>
      <c r="O9" s="105"/>
      <c r="P9" s="105"/>
      <c r="Q9" s="105"/>
    </row>
    <row r="10" spans="1:17" s="6" customFormat="1" ht="12.75">
      <c r="A10" s="107"/>
      <c r="B10" s="109"/>
      <c r="C10" s="106" t="s">
        <v>73</v>
      </c>
      <c r="D10" s="106" t="s">
        <v>72</v>
      </c>
      <c r="E10" s="105" t="s">
        <v>4</v>
      </c>
      <c r="F10" s="106" t="s">
        <v>73</v>
      </c>
      <c r="G10" s="106" t="s">
        <v>72</v>
      </c>
      <c r="H10" s="105" t="s">
        <v>4</v>
      </c>
      <c r="I10" s="106" t="s">
        <v>73</v>
      </c>
      <c r="J10" s="106" t="s">
        <v>72</v>
      </c>
      <c r="K10" s="105" t="s">
        <v>4</v>
      </c>
      <c r="L10" s="106" t="s">
        <v>73</v>
      </c>
      <c r="M10" s="106" t="s">
        <v>72</v>
      </c>
      <c r="N10" s="105" t="s">
        <v>4</v>
      </c>
      <c r="O10" s="106" t="s">
        <v>73</v>
      </c>
      <c r="P10" s="106" t="s">
        <v>72</v>
      </c>
      <c r="Q10" s="105" t="s">
        <v>4</v>
      </c>
    </row>
    <row r="11" spans="1:17" s="6" customFormat="1" ht="70.5" customHeight="1">
      <c r="A11" s="107"/>
      <c r="B11" s="109"/>
      <c r="C11" s="107"/>
      <c r="D11" s="107"/>
      <c r="E11" s="105"/>
      <c r="F11" s="107"/>
      <c r="G11" s="107"/>
      <c r="H11" s="105"/>
      <c r="I11" s="107"/>
      <c r="J11" s="107"/>
      <c r="K11" s="105"/>
      <c r="L11" s="107"/>
      <c r="M11" s="107"/>
      <c r="N11" s="105"/>
      <c r="O11" s="107"/>
      <c r="P11" s="107"/>
      <c r="Q11" s="105"/>
    </row>
    <row r="12" spans="1:17" ht="29.25">
      <c r="A12" s="31">
        <v>70401</v>
      </c>
      <c r="B12" s="26" t="s">
        <v>64</v>
      </c>
      <c r="C12" s="8">
        <f>C14+C49</f>
        <v>3259.462</v>
      </c>
      <c r="D12" s="8">
        <f>D14+D49</f>
        <v>0</v>
      </c>
      <c r="E12" s="8">
        <f>C12+D12</f>
        <v>3259.462</v>
      </c>
      <c r="F12" s="8">
        <f>F14+F49</f>
        <v>3720.5249999999996</v>
      </c>
      <c r="G12" s="8">
        <f>G14+G49</f>
        <v>0</v>
      </c>
      <c r="H12" s="8">
        <f>F12+G12</f>
        <v>3720.5249999999996</v>
      </c>
      <c r="I12" s="7">
        <f>I14+I49</f>
        <v>4965.813</v>
      </c>
      <c r="J12" s="7">
        <f>J14+J49</f>
        <v>155</v>
      </c>
      <c r="K12" s="8">
        <f>I12+J12</f>
        <v>5120.813</v>
      </c>
      <c r="L12" s="7">
        <f>L14+L49</f>
        <v>5502.007999999999</v>
      </c>
      <c r="M12" s="7">
        <f>M14+M49</f>
        <v>163.525</v>
      </c>
      <c r="N12" s="8">
        <f>L12+M12</f>
        <v>5665.5329999999985</v>
      </c>
      <c r="O12" s="7">
        <f>O14+O49</f>
        <v>5976.373</v>
      </c>
      <c r="P12" s="7">
        <f>P14+P49</f>
        <v>172.028</v>
      </c>
      <c r="Q12" s="8">
        <f>O12+P12</f>
        <v>6148.401</v>
      </c>
    </row>
    <row r="13" spans="1:17" ht="15.75">
      <c r="A13" s="34"/>
      <c r="B13" s="17" t="s">
        <v>5</v>
      </c>
      <c r="C13" s="8"/>
      <c r="D13" s="8"/>
      <c r="E13" s="8"/>
      <c r="F13" s="8"/>
      <c r="G13" s="8"/>
      <c r="H13" s="8"/>
      <c r="I13" s="7"/>
      <c r="J13" s="7"/>
      <c r="K13" s="8"/>
      <c r="L13" s="7"/>
      <c r="M13" s="7"/>
      <c r="N13" s="8"/>
      <c r="O13" s="7"/>
      <c r="P13" s="7"/>
      <c r="Q13" s="8"/>
    </row>
    <row r="14" spans="1:17" s="28" customFormat="1" ht="15.75">
      <c r="A14" s="16">
        <v>2000</v>
      </c>
      <c r="B14" s="18" t="s">
        <v>6</v>
      </c>
      <c r="C14" s="12">
        <f>C15+C20+C36+C39+C43+C47+C48</f>
        <v>3259.462</v>
      </c>
      <c r="D14" s="12">
        <f>D15+D20+D36+D39+D43+D47+D48</f>
        <v>0</v>
      </c>
      <c r="E14" s="12">
        <f aca="true" t="shared" si="0" ref="E14:E69">C14+D14</f>
        <v>3259.462</v>
      </c>
      <c r="F14" s="12">
        <f>F15+F20+F36+F39+F43+F47+F48</f>
        <v>3720.5249999999996</v>
      </c>
      <c r="G14" s="12">
        <f>G15+G20+G36+G39+G43+G47+G48</f>
        <v>0</v>
      </c>
      <c r="H14" s="12">
        <f>F14+G14</f>
        <v>3720.5249999999996</v>
      </c>
      <c r="I14" s="9">
        <f>I15+I20+I36+I39+I43+I47+I48</f>
        <v>4965.813</v>
      </c>
      <c r="J14" s="9">
        <f>J15+J20+J36+J39+J43+J47+J48</f>
        <v>0</v>
      </c>
      <c r="K14" s="12">
        <f aca="true" t="shared" si="1" ref="K14:K19">I14+J14</f>
        <v>4965.813</v>
      </c>
      <c r="L14" s="9">
        <f>L15+L20+L36+L39+L43+L47+L48</f>
        <v>5502.007999999999</v>
      </c>
      <c r="M14" s="9">
        <f>M15+M20+M36+M39+M43+M47+M48</f>
        <v>0</v>
      </c>
      <c r="N14" s="12">
        <f aca="true" t="shared" si="2" ref="N14:N19">L14+M14</f>
        <v>5502.007999999999</v>
      </c>
      <c r="O14" s="9">
        <f>O15+O20+O36+O39+O43+O47+O48</f>
        <v>5976.373</v>
      </c>
      <c r="P14" s="9">
        <f>P15+P20+P36+P39+P43+P47+P48</f>
        <v>0</v>
      </c>
      <c r="Q14" s="12">
        <f>O14+P14</f>
        <v>5976.373</v>
      </c>
    </row>
    <row r="15" spans="1:17" s="29" customFormat="1" ht="15.75">
      <c r="A15" s="16">
        <v>2100</v>
      </c>
      <c r="B15" s="18" t="s">
        <v>7</v>
      </c>
      <c r="C15" s="12">
        <f>C17+C19</f>
        <v>2709.447</v>
      </c>
      <c r="D15" s="12">
        <f>D17+D19</f>
        <v>0</v>
      </c>
      <c r="E15" s="12">
        <f t="shared" si="0"/>
        <v>2709.447</v>
      </c>
      <c r="F15" s="12">
        <f>F17+F19</f>
        <v>3348.7819999999997</v>
      </c>
      <c r="G15" s="12">
        <f>G17+G19</f>
        <v>0</v>
      </c>
      <c r="H15" s="12">
        <f>F15+G15</f>
        <v>3348.7819999999997</v>
      </c>
      <c r="I15" s="9">
        <f>I17+I19</f>
        <v>4309.921</v>
      </c>
      <c r="J15" s="9">
        <f>J17+J19</f>
        <v>0</v>
      </c>
      <c r="K15" s="12">
        <f t="shared" si="1"/>
        <v>4309.921</v>
      </c>
      <c r="L15" s="9">
        <f>L17+L19</f>
        <v>4804.862999999999</v>
      </c>
      <c r="M15" s="9">
        <f>M17+M19</f>
        <v>0</v>
      </c>
      <c r="N15" s="12">
        <f t="shared" si="2"/>
        <v>4804.862999999999</v>
      </c>
      <c r="O15" s="9">
        <f>O17+O19</f>
        <v>5242.977</v>
      </c>
      <c r="P15" s="9">
        <f>P17+P19</f>
        <v>0</v>
      </c>
      <c r="Q15" s="12">
        <f>O15+P15</f>
        <v>5242.977</v>
      </c>
    </row>
    <row r="16" spans="1:17" s="30" customFormat="1" ht="15.75">
      <c r="A16" s="17">
        <v>2110</v>
      </c>
      <c r="B16" s="19" t="s">
        <v>8</v>
      </c>
      <c r="C16" s="14">
        <f>C17</f>
        <v>1989.396</v>
      </c>
      <c r="D16" s="14">
        <f>D17</f>
        <v>0</v>
      </c>
      <c r="E16" s="8">
        <f t="shared" si="0"/>
        <v>1989.396</v>
      </c>
      <c r="F16" s="14">
        <f>F17</f>
        <v>2744.903</v>
      </c>
      <c r="G16" s="14">
        <f>G17</f>
        <v>0</v>
      </c>
      <c r="H16" s="8">
        <f>F16+G16</f>
        <v>2744.903</v>
      </c>
      <c r="I16" s="11">
        <f>I17</f>
        <v>3532.722</v>
      </c>
      <c r="J16" s="11">
        <f>J17</f>
        <v>0</v>
      </c>
      <c r="K16" s="8">
        <f t="shared" si="1"/>
        <v>3532.722</v>
      </c>
      <c r="L16" s="11">
        <f>L17</f>
        <v>3938.412</v>
      </c>
      <c r="M16" s="11">
        <f>M17</f>
        <v>0</v>
      </c>
      <c r="N16" s="8">
        <f t="shared" si="2"/>
        <v>3938.412</v>
      </c>
      <c r="O16" s="11">
        <f>O17</f>
        <v>4297.522</v>
      </c>
      <c r="P16" s="11">
        <f>P17</f>
        <v>0</v>
      </c>
      <c r="Q16" s="8">
        <f>O16+P16</f>
        <v>4297.522</v>
      </c>
    </row>
    <row r="17" spans="1:17" ht="15.75">
      <c r="A17" s="17">
        <v>2111</v>
      </c>
      <c r="B17" s="19" t="s">
        <v>9</v>
      </c>
      <c r="C17" s="8">
        <v>1989.396</v>
      </c>
      <c r="D17" s="8"/>
      <c r="E17" s="8">
        <f t="shared" si="0"/>
        <v>1989.396</v>
      </c>
      <c r="F17" s="8">
        <f>2744.903</f>
        <v>2744.903</v>
      </c>
      <c r="G17" s="8"/>
      <c r="H17" s="8">
        <f>F17+G17</f>
        <v>2744.903</v>
      </c>
      <c r="I17" s="7">
        <v>3532.722</v>
      </c>
      <c r="J17" s="7"/>
      <c r="K17" s="8">
        <f t="shared" si="1"/>
        <v>3532.722</v>
      </c>
      <c r="L17" s="7">
        <v>3938.412</v>
      </c>
      <c r="M17" s="7"/>
      <c r="N17" s="8">
        <f t="shared" si="2"/>
        <v>3938.412</v>
      </c>
      <c r="O17" s="7">
        <v>4297.522</v>
      </c>
      <c r="P17" s="7"/>
      <c r="Q17" s="8">
        <f>O17+P17</f>
        <v>4297.522</v>
      </c>
    </row>
    <row r="18" spans="1:17" s="30" customFormat="1" ht="15.75">
      <c r="A18" s="17">
        <v>2112</v>
      </c>
      <c r="B18" s="19" t="s">
        <v>10</v>
      </c>
      <c r="C18" s="14"/>
      <c r="D18" s="14"/>
      <c r="E18" s="8">
        <f>C18+D18</f>
        <v>0</v>
      </c>
      <c r="F18" s="14"/>
      <c r="G18" s="14"/>
      <c r="H18" s="8">
        <f>F18+G18</f>
        <v>0</v>
      </c>
      <c r="I18" s="11"/>
      <c r="J18" s="11"/>
      <c r="K18" s="8">
        <f t="shared" si="1"/>
        <v>0</v>
      </c>
      <c r="L18" s="11"/>
      <c r="M18" s="11"/>
      <c r="N18" s="8">
        <f t="shared" si="2"/>
        <v>0</v>
      </c>
      <c r="O18" s="11"/>
      <c r="P18" s="11"/>
      <c r="Q18" s="8">
        <f>O18+P18</f>
        <v>0</v>
      </c>
    </row>
    <row r="19" spans="1:17" s="30" customFormat="1" ht="15.75">
      <c r="A19" s="17">
        <v>2120</v>
      </c>
      <c r="B19" s="19" t="s">
        <v>11</v>
      </c>
      <c r="C19" s="14">
        <v>720.051</v>
      </c>
      <c r="D19" s="14"/>
      <c r="E19" s="8">
        <f t="shared" si="0"/>
        <v>720.051</v>
      </c>
      <c r="F19" s="14">
        <f>603.879</f>
        <v>603.879</v>
      </c>
      <c r="G19" s="14"/>
      <c r="H19" s="8">
        <f aca="true" t="shared" si="3" ref="H19:H69">F19+G19</f>
        <v>603.879</v>
      </c>
      <c r="I19" s="11">
        <f>ROUND(I17*0.22,3)</f>
        <v>777.199</v>
      </c>
      <c r="J19" s="11"/>
      <c r="K19" s="8">
        <f t="shared" si="1"/>
        <v>777.199</v>
      </c>
      <c r="L19" s="11">
        <f>ROUND(L17*0.22,3)</f>
        <v>866.451</v>
      </c>
      <c r="M19" s="11"/>
      <c r="N19" s="8">
        <f t="shared" si="2"/>
        <v>866.451</v>
      </c>
      <c r="O19" s="11">
        <f>ROUND(O17*0.22,3)</f>
        <v>945.455</v>
      </c>
      <c r="P19" s="11"/>
      <c r="Q19" s="8">
        <f aca="true" t="shared" si="4" ref="Q19:Q69">O19+P19</f>
        <v>945.455</v>
      </c>
    </row>
    <row r="20" spans="1:17" ht="15.75">
      <c r="A20" s="16">
        <v>2200</v>
      </c>
      <c r="B20" s="18" t="s">
        <v>12</v>
      </c>
      <c r="C20" s="8">
        <f>SUM(C21:C27,C33)</f>
        <v>545.3710000000001</v>
      </c>
      <c r="D20" s="8">
        <f>SUM(D21:D27,D33)</f>
        <v>0</v>
      </c>
      <c r="E20" s="8">
        <f t="shared" si="0"/>
        <v>545.3710000000001</v>
      </c>
      <c r="F20" s="8">
        <f>SUM(F21:F27,F33)</f>
        <v>371.446</v>
      </c>
      <c r="G20" s="8">
        <f>SUM(G21:G27,G33)</f>
        <v>0</v>
      </c>
      <c r="H20" s="8">
        <f t="shared" si="3"/>
        <v>371.446</v>
      </c>
      <c r="I20" s="7">
        <f>SUM(I21:I27,I33)</f>
        <v>655.5590000000001</v>
      </c>
      <c r="J20" s="7">
        <f>SUM(J21:J27,J33)</f>
        <v>0</v>
      </c>
      <c r="K20" s="8">
        <f aca="true" t="shared" si="5" ref="K20:K69">I20+J20</f>
        <v>655.5590000000001</v>
      </c>
      <c r="L20" s="7">
        <f>SUM(L21:L27,L33)</f>
        <v>696.7940000000001</v>
      </c>
      <c r="M20" s="7">
        <f>SUM(M21:M27,M33)</f>
        <v>0</v>
      </c>
      <c r="N20" s="8">
        <f aca="true" t="shared" si="6" ref="N20:N69">L20+M20</f>
        <v>696.7940000000001</v>
      </c>
      <c r="O20" s="7">
        <f>SUM(O21:O27,O33)</f>
        <v>733.027</v>
      </c>
      <c r="P20" s="7">
        <f>SUM(P21:P27,P33)</f>
        <v>0</v>
      </c>
      <c r="Q20" s="8">
        <f t="shared" si="4"/>
        <v>733.027</v>
      </c>
    </row>
    <row r="21" spans="1:17" ht="15.75">
      <c r="A21" s="17">
        <v>2210</v>
      </c>
      <c r="B21" s="19" t="s">
        <v>13</v>
      </c>
      <c r="C21" s="8">
        <v>77.531</v>
      </c>
      <c r="D21" s="8"/>
      <c r="E21" s="8">
        <f t="shared" si="0"/>
        <v>77.531</v>
      </c>
      <c r="F21" s="8"/>
      <c r="G21" s="8"/>
      <c r="H21" s="8">
        <f t="shared" si="3"/>
        <v>0</v>
      </c>
      <c r="I21" s="7">
        <v>69.963</v>
      </c>
      <c r="J21" s="7"/>
      <c r="K21" s="8">
        <f t="shared" si="5"/>
        <v>69.963</v>
      </c>
      <c r="L21" s="7">
        <f>ROUND(I21*1.055,3)</f>
        <v>73.811</v>
      </c>
      <c r="M21" s="7">
        <f>ROUND(J21*1.055,3)</f>
        <v>0</v>
      </c>
      <c r="N21" s="8">
        <f t="shared" si="6"/>
        <v>73.811</v>
      </c>
      <c r="O21" s="7">
        <f>ROUND(L21*1.052,3)</f>
        <v>77.649</v>
      </c>
      <c r="P21" s="7">
        <f>ROUND(M21*1.052,3)</f>
        <v>0</v>
      </c>
      <c r="Q21" s="8">
        <f t="shared" si="4"/>
        <v>77.649</v>
      </c>
    </row>
    <row r="22" spans="1:17" ht="15.75">
      <c r="A22" s="17">
        <v>2220</v>
      </c>
      <c r="B22" s="19" t="s">
        <v>14</v>
      </c>
      <c r="C22" s="8"/>
      <c r="D22" s="8"/>
      <c r="E22" s="8">
        <f t="shared" si="0"/>
        <v>0</v>
      </c>
      <c r="F22" s="8"/>
      <c r="G22" s="8"/>
      <c r="H22" s="8">
        <f t="shared" si="3"/>
        <v>0</v>
      </c>
      <c r="I22" s="7"/>
      <c r="J22" s="7"/>
      <c r="K22" s="8">
        <f t="shared" si="5"/>
        <v>0</v>
      </c>
      <c r="L22" s="7">
        <f aca="true" t="shared" si="7" ref="L22:M26">ROUND(I22*1.055,3)</f>
        <v>0</v>
      </c>
      <c r="M22" s="7">
        <f t="shared" si="7"/>
        <v>0</v>
      </c>
      <c r="N22" s="8">
        <f t="shared" si="6"/>
        <v>0</v>
      </c>
      <c r="O22" s="7">
        <f aca="true" t="shared" si="8" ref="O22:P26">ROUND(L22*1.052,3)</f>
        <v>0</v>
      </c>
      <c r="P22" s="7">
        <f t="shared" si="8"/>
        <v>0</v>
      </c>
      <c r="Q22" s="8">
        <f t="shared" si="4"/>
        <v>0</v>
      </c>
    </row>
    <row r="23" spans="1:17" ht="15.75">
      <c r="A23" s="17">
        <v>2230</v>
      </c>
      <c r="B23" s="19" t="s">
        <v>15</v>
      </c>
      <c r="C23" s="8"/>
      <c r="D23" s="8"/>
      <c r="E23" s="8">
        <f t="shared" si="0"/>
        <v>0</v>
      </c>
      <c r="F23" s="8"/>
      <c r="G23" s="8"/>
      <c r="H23" s="8">
        <f t="shared" si="3"/>
        <v>0</v>
      </c>
      <c r="I23" s="7"/>
      <c r="J23" s="7"/>
      <c r="K23" s="8">
        <f t="shared" si="5"/>
        <v>0</v>
      </c>
      <c r="L23" s="7">
        <f t="shared" si="7"/>
        <v>0</v>
      </c>
      <c r="M23" s="7">
        <f t="shared" si="7"/>
        <v>0</v>
      </c>
      <c r="N23" s="8">
        <f t="shared" si="6"/>
        <v>0</v>
      </c>
      <c r="O23" s="7">
        <f t="shared" si="8"/>
        <v>0</v>
      </c>
      <c r="P23" s="7">
        <f t="shared" si="8"/>
        <v>0</v>
      </c>
      <c r="Q23" s="8">
        <f t="shared" si="4"/>
        <v>0</v>
      </c>
    </row>
    <row r="24" spans="1:17" ht="15.75">
      <c r="A24" s="17">
        <v>2240</v>
      </c>
      <c r="B24" s="19" t="s">
        <v>16</v>
      </c>
      <c r="C24" s="8">
        <f>68.721-5.85</f>
        <v>62.871</v>
      </c>
      <c r="D24" s="8"/>
      <c r="E24" s="8">
        <f t="shared" si="0"/>
        <v>62.871</v>
      </c>
      <c r="F24" s="8">
        <f>25.927</f>
        <v>25.927</v>
      </c>
      <c r="G24" s="8"/>
      <c r="H24" s="8">
        <f t="shared" si="3"/>
        <v>25.927</v>
      </c>
      <c r="I24" s="7">
        <f>189.608+20</f>
        <v>209.608</v>
      </c>
      <c r="J24" s="7"/>
      <c r="K24" s="8">
        <f t="shared" si="5"/>
        <v>209.608</v>
      </c>
      <c r="L24" s="7">
        <f t="shared" si="7"/>
        <v>221.136</v>
      </c>
      <c r="M24" s="7">
        <f t="shared" si="7"/>
        <v>0</v>
      </c>
      <c r="N24" s="8">
        <f t="shared" si="6"/>
        <v>221.136</v>
      </c>
      <c r="O24" s="7">
        <f t="shared" si="8"/>
        <v>232.635</v>
      </c>
      <c r="P24" s="7">
        <f t="shared" si="8"/>
        <v>0</v>
      </c>
      <c r="Q24" s="8">
        <f t="shared" si="4"/>
        <v>232.635</v>
      </c>
    </row>
    <row r="25" spans="1:17" s="30" customFormat="1" ht="15.75">
      <c r="A25" s="17">
        <v>2250</v>
      </c>
      <c r="B25" s="19" t="s">
        <v>17</v>
      </c>
      <c r="C25" s="14"/>
      <c r="D25" s="14"/>
      <c r="E25" s="8">
        <f t="shared" si="0"/>
        <v>0</v>
      </c>
      <c r="F25" s="14"/>
      <c r="G25" s="14"/>
      <c r="H25" s="8">
        <f t="shared" si="3"/>
        <v>0</v>
      </c>
      <c r="I25" s="7">
        <f>ROUND(F25*1.081,3)</f>
        <v>0</v>
      </c>
      <c r="J25" s="11"/>
      <c r="K25" s="8">
        <f t="shared" si="5"/>
        <v>0</v>
      </c>
      <c r="L25" s="7">
        <f t="shared" si="7"/>
        <v>0</v>
      </c>
      <c r="M25" s="7">
        <f t="shared" si="7"/>
        <v>0</v>
      </c>
      <c r="N25" s="8">
        <f t="shared" si="6"/>
        <v>0</v>
      </c>
      <c r="O25" s="7">
        <f t="shared" si="8"/>
        <v>0</v>
      </c>
      <c r="P25" s="7">
        <f t="shared" si="8"/>
        <v>0</v>
      </c>
      <c r="Q25" s="8">
        <f t="shared" si="4"/>
        <v>0</v>
      </c>
    </row>
    <row r="26" spans="1:17" s="30" customFormat="1" ht="15.75">
      <c r="A26" s="17">
        <v>2260</v>
      </c>
      <c r="B26" s="19" t="s">
        <v>18</v>
      </c>
      <c r="C26" s="14"/>
      <c r="D26" s="14"/>
      <c r="E26" s="8">
        <f t="shared" si="0"/>
        <v>0</v>
      </c>
      <c r="F26" s="14"/>
      <c r="G26" s="14"/>
      <c r="H26" s="8">
        <f t="shared" si="3"/>
        <v>0</v>
      </c>
      <c r="I26" s="7">
        <f>ROUND(F26*1.081,3)</f>
        <v>0</v>
      </c>
      <c r="J26" s="11"/>
      <c r="K26" s="8">
        <f t="shared" si="5"/>
        <v>0</v>
      </c>
      <c r="L26" s="7">
        <f t="shared" si="7"/>
        <v>0</v>
      </c>
      <c r="M26" s="7">
        <f t="shared" si="7"/>
        <v>0</v>
      </c>
      <c r="N26" s="8">
        <f t="shared" si="6"/>
        <v>0</v>
      </c>
      <c r="O26" s="7">
        <f t="shared" si="8"/>
        <v>0</v>
      </c>
      <c r="P26" s="7">
        <f t="shared" si="8"/>
        <v>0</v>
      </c>
      <c r="Q26" s="8">
        <f t="shared" si="4"/>
        <v>0</v>
      </c>
    </row>
    <row r="27" spans="1:17" ht="15.75">
      <c r="A27" s="17">
        <v>2270</v>
      </c>
      <c r="B27" s="19" t="s">
        <v>19</v>
      </c>
      <c r="C27" s="8">
        <f>SUM(C28:C32)</f>
        <v>404.09900000000005</v>
      </c>
      <c r="D27" s="8">
        <f>SUM(D28:D32)</f>
        <v>0</v>
      </c>
      <c r="E27" s="8">
        <f t="shared" si="0"/>
        <v>404.09900000000005</v>
      </c>
      <c r="F27" s="8">
        <f>SUM(F28:F32)</f>
        <v>345.519</v>
      </c>
      <c r="G27" s="8">
        <f>SUM(G28:G32)</f>
        <v>0</v>
      </c>
      <c r="H27" s="8">
        <f t="shared" si="3"/>
        <v>345.519</v>
      </c>
      <c r="I27" s="7">
        <f>SUM(I28:I32)</f>
        <v>375.288</v>
      </c>
      <c r="J27" s="7">
        <f>SUM(J28:J32)</f>
        <v>0</v>
      </c>
      <c r="K27" s="8">
        <f t="shared" si="5"/>
        <v>375.288</v>
      </c>
      <c r="L27" s="7">
        <f>SUM(L28:L32)</f>
        <v>401.108</v>
      </c>
      <c r="M27" s="7">
        <f>SUM(M28:M32)</f>
        <v>0</v>
      </c>
      <c r="N27" s="8">
        <f t="shared" si="6"/>
        <v>401.108</v>
      </c>
      <c r="O27" s="7">
        <f>SUM(O28:O32)</f>
        <v>421.966</v>
      </c>
      <c r="P27" s="7">
        <f>SUM(P28:P32)</f>
        <v>0</v>
      </c>
      <c r="Q27" s="8">
        <f t="shared" si="4"/>
        <v>421.966</v>
      </c>
    </row>
    <row r="28" spans="1:17" ht="15.75">
      <c r="A28" s="17">
        <v>2271</v>
      </c>
      <c r="B28" s="19" t="s">
        <v>20</v>
      </c>
      <c r="C28" s="8">
        <v>380.516</v>
      </c>
      <c r="D28" s="8"/>
      <c r="E28" s="8">
        <f t="shared" si="0"/>
        <v>380.516</v>
      </c>
      <c r="F28" s="8">
        <f>262.406</f>
        <v>262.406</v>
      </c>
      <c r="G28" s="8"/>
      <c r="H28" s="8">
        <f t="shared" si="3"/>
        <v>262.406</v>
      </c>
      <c r="I28" s="7">
        <v>322.694</v>
      </c>
      <c r="J28" s="7"/>
      <c r="K28" s="8">
        <f t="shared" si="5"/>
        <v>322.694</v>
      </c>
      <c r="L28" s="7">
        <f>ROUND(I28*1.0688,3)</f>
        <v>344.895</v>
      </c>
      <c r="M28" s="7">
        <f>ROUND(J28*1.0688,3)</f>
        <v>0</v>
      </c>
      <c r="N28" s="8">
        <f t="shared" si="6"/>
        <v>344.895</v>
      </c>
      <c r="O28" s="7">
        <f aca="true" t="shared" si="9" ref="O28:P32">ROUND(L28*1.052,3)</f>
        <v>362.83</v>
      </c>
      <c r="P28" s="7">
        <f t="shared" si="9"/>
        <v>0</v>
      </c>
      <c r="Q28" s="8">
        <f t="shared" si="4"/>
        <v>362.83</v>
      </c>
    </row>
    <row r="29" spans="1:17" ht="15.75">
      <c r="A29" s="17">
        <v>2272</v>
      </c>
      <c r="B29" s="19" t="s">
        <v>21</v>
      </c>
      <c r="C29" s="8">
        <v>3.06</v>
      </c>
      <c r="D29" s="8"/>
      <c r="E29" s="8">
        <f t="shared" si="0"/>
        <v>3.06</v>
      </c>
      <c r="F29" s="8">
        <f>3.099</f>
        <v>3.099</v>
      </c>
      <c r="G29" s="8"/>
      <c r="H29" s="8">
        <f t="shared" si="3"/>
        <v>3.099</v>
      </c>
      <c r="I29" s="7">
        <v>4.529</v>
      </c>
      <c r="J29" s="7"/>
      <c r="K29" s="8">
        <f t="shared" si="5"/>
        <v>4.529</v>
      </c>
      <c r="L29" s="7">
        <f aca="true" t="shared" si="10" ref="L29:M32">ROUND(I29*1.0688,3)</f>
        <v>4.841</v>
      </c>
      <c r="M29" s="7">
        <f t="shared" si="10"/>
        <v>0</v>
      </c>
      <c r="N29" s="8">
        <f t="shared" si="6"/>
        <v>4.841</v>
      </c>
      <c r="O29" s="7">
        <f t="shared" si="9"/>
        <v>5.093</v>
      </c>
      <c r="P29" s="7">
        <f t="shared" si="9"/>
        <v>0</v>
      </c>
      <c r="Q29" s="8">
        <f t="shared" si="4"/>
        <v>5.093</v>
      </c>
    </row>
    <row r="30" spans="1:17" ht="15.75">
      <c r="A30" s="17">
        <v>2273</v>
      </c>
      <c r="B30" s="19" t="s">
        <v>22</v>
      </c>
      <c r="C30" s="8">
        <v>20.523</v>
      </c>
      <c r="D30" s="8"/>
      <c r="E30" s="8">
        <f t="shared" si="0"/>
        <v>20.523</v>
      </c>
      <c r="F30" s="8">
        <f>80.014</f>
        <v>80.014</v>
      </c>
      <c r="G30" s="8"/>
      <c r="H30" s="8">
        <f t="shared" si="3"/>
        <v>80.014</v>
      </c>
      <c r="I30" s="7">
        <v>48.065</v>
      </c>
      <c r="J30" s="7"/>
      <c r="K30" s="8">
        <f t="shared" si="5"/>
        <v>48.065</v>
      </c>
      <c r="L30" s="7">
        <f t="shared" si="10"/>
        <v>51.372</v>
      </c>
      <c r="M30" s="7">
        <f t="shared" si="10"/>
        <v>0</v>
      </c>
      <c r="N30" s="8">
        <f t="shared" si="6"/>
        <v>51.372</v>
      </c>
      <c r="O30" s="7">
        <f t="shared" si="9"/>
        <v>54.043</v>
      </c>
      <c r="P30" s="7">
        <f t="shared" si="9"/>
        <v>0</v>
      </c>
      <c r="Q30" s="8">
        <f t="shared" si="4"/>
        <v>54.043</v>
      </c>
    </row>
    <row r="31" spans="1:17" ht="15.75">
      <c r="A31" s="17">
        <v>2274</v>
      </c>
      <c r="B31" s="19" t="s">
        <v>23</v>
      </c>
      <c r="C31" s="8"/>
      <c r="D31" s="8"/>
      <c r="E31" s="8">
        <f t="shared" si="0"/>
        <v>0</v>
      </c>
      <c r="F31" s="8"/>
      <c r="G31" s="8"/>
      <c r="H31" s="8">
        <f t="shared" si="3"/>
        <v>0</v>
      </c>
      <c r="I31" s="7"/>
      <c r="J31" s="7"/>
      <c r="K31" s="8">
        <f t="shared" si="5"/>
        <v>0</v>
      </c>
      <c r="L31" s="7">
        <f t="shared" si="10"/>
        <v>0</v>
      </c>
      <c r="M31" s="7">
        <f t="shared" si="10"/>
        <v>0</v>
      </c>
      <c r="N31" s="8">
        <f t="shared" si="6"/>
        <v>0</v>
      </c>
      <c r="O31" s="7">
        <f t="shared" si="9"/>
        <v>0</v>
      </c>
      <c r="P31" s="7">
        <f t="shared" si="9"/>
        <v>0</v>
      </c>
      <c r="Q31" s="8">
        <f t="shared" si="4"/>
        <v>0</v>
      </c>
    </row>
    <row r="32" spans="1:17" ht="15.75">
      <c r="A32" s="17">
        <v>2275</v>
      </c>
      <c r="B32" s="19" t="s">
        <v>24</v>
      </c>
      <c r="C32" s="8"/>
      <c r="D32" s="8"/>
      <c r="E32" s="8">
        <f t="shared" si="0"/>
        <v>0</v>
      </c>
      <c r="F32" s="8"/>
      <c r="G32" s="8"/>
      <c r="H32" s="8">
        <f t="shared" si="3"/>
        <v>0</v>
      </c>
      <c r="I32" s="7"/>
      <c r="J32" s="7"/>
      <c r="K32" s="8">
        <f t="shared" si="5"/>
        <v>0</v>
      </c>
      <c r="L32" s="7">
        <f t="shared" si="10"/>
        <v>0</v>
      </c>
      <c r="M32" s="7">
        <f t="shared" si="10"/>
        <v>0</v>
      </c>
      <c r="N32" s="8">
        <f t="shared" si="6"/>
        <v>0</v>
      </c>
      <c r="O32" s="7">
        <f t="shared" si="9"/>
        <v>0</v>
      </c>
      <c r="P32" s="7">
        <f t="shared" si="9"/>
        <v>0</v>
      </c>
      <c r="Q32" s="8">
        <f t="shared" si="4"/>
        <v>0</v>
      </c>
    </row>
    <row r="33" spans="1:17" s="30" customFormat="1" ht="30">
      <c r="A33" s="17">
        <v>2280</v>
      </c>
      <c r="B33" s="20" t="s">
        <v>25</v>
      </c>
      <c r="C33" s="14">
        <f>SUM(C34:C35)</f>
        <v>0.87</v>
      </c>
      <c r="D33" s="14">
        <f>SUM(D34:D35)</f>
        <v>0</v>
      </c>
      <c r="E33" s="8">
        <f t="shared" si="0"/>
        <v>0.87</v>
      </c>
      <c r="F33" s="14">
        <f>SUM(F34:F35)</f>
        <v>0</v>
      </c>
      <c r="G33" s="14">
        <f>SUM(G34:G35)</f>
        <v>0</v>
      </c>
      <c r="H33" s="8">
        <f t="shared" si="3"/>
        <v>0</v>
      </c>
      <c r="I33" s="11">
        <f>SUM(I34:I35)</f>
        <v>0.7</v>
      </c>
      <c r="J33" s="11">
        <f>SUM(J34:J35)</f>
        <v>0</v>
      </c>
      <c r="K33" s="8">
        <f t="shared" si="5"/>
        <v>0.7</v>
      </c>
      <c r="L33" s="11">
        <f>SUM(L34:L35)</f>
        <v>0.739</v>
      </c>
      <c r="M33" s="11">
        <f>SUM(M34:M35)</f>
        <v>0</v>
      </c>
      <c r="N33" s="8">
        <f t="shared" si="6"/>
        <v>0.739</v>
      </c>
      <c r="O33" s="11">
        <f>SUM(O34:O35)</f>
        <v>0.777</v>
      </c>
      <c r="P33" s="11">
        <f>SUM(P34:P35)</f>
        <v>0</v>
      </c>
      <c r="Q33" s="8">
        <f t="shared" si="4"/>
        <v>0.777</v>
      </c>
    </row>
    <row r="34" spans="1:17" s="30" customFormat="1" ht="45">
      <c r="A34" s="17">
        <v>2281</v>
      </c>
      <c r="B34" s="20" t="s">
        <v>26</v>
      </c>
      <c r="C34" s="14"/>
      <c r="D34" s="14"/>
      <c r="E34" s="8">
        <f t="shared" si="0"/>
        <v>0</v>
      </c>
      <c r="F34" s="14"/>
      <c r="G34" s="14"/>
      <c r="H34" s="8">
        <f t="shared" si="3"/>
        <v>0</v>
      </c>
      <c r="I34" s="11"/>
      <c r="J34" s="11"/>
      <c r="K34" s="8">
        <f t="shared" si="5"/>
        <v>0</v>
      </c>
      <c r="L34" s="7">
        <f>ROUND(I34*1.055,3)</f>
        <v>0</v>
      </c>
      <c r="M34" s="7">
        <f>ROUND(J34*1.055,3)</f>
        <v>0</v>
      </c>
      <c r="N34" s="8">
        <f t="shared" si="6"/>
        <v>0</v>
      </c>
      <c r="O34" s="7">
        <f>ROUND(L34*1.052,3)</f>
        <v>0</v>
      </c>
      <c r="P34" s="7">
        <f>ROUND(M34*1.052,3)</f>
        <v>0</v>
      </c>
      <c r="Q34" s="8">
        <f t="shared" si="4"/>
        <v>0</v>
      </c>
    </row>
    <row r="35" spans="1:17" s="30" customFormat="1" ht="45">
      <c r="A35" s="17">
        <v>2282</v>
      </c>
      <c r="B35" s="20" t="s">
        <v>27</v>
      </c>
      <c r="C35" s="14">
        <v>0.87</v>
      </c>
      <c r="D35" s="14"/>
      <c r="E35" s="8">
        <f t="shared" si="0"/>
        <v>0.87</v>
      </c>
      <c r="F35" s="14"/>
      <c r="G35" s="14"/>
      <c r="H35" s="8">
        <f t="shared" si="3"/>
        <v>0</v>
      </c>
      <c r="I35" s="7">
        <v>0.7</v>
      </c>
      <c r="J35" s="11"/>
      <c r="K35" s="8">
        <f t="shared" si="5"/>
        <v>0.7</v>
      </c>
      <c r="L35" s="7">
        <f>ROUND(I35*1.055,3)</f>
        <v>0.739</v>
      </c>
      <c r="M35" s="7">
        <f>ROUND(J35*1.055,3)</f>
        <v>0</v>
      </c>
      <c r="N35" s="8">
        <f t="shared" si="6"/>
        <v>0.739</v>
      </c>
      <c r="O35" s="7">
        <f>ROUND(L35*1.052,3)</f>
        <v>0.777</v>
      </c>
      <c r="P35" s="7">
        <f>ROUND(M35*1.052,3)</f>
        <v>0</v>
      </c>
      <c r="Q35" s="8">
        <f t="shared" si="4"/>
        <v>0.777</v>
      </c>
    </row>
    <row r="36" spans="1:17" s="29" customFormat="1" ht="15.75">
      <c r="A36" s="16">
        <v>2400</v>
      </c>
      <c r="B36" s="18" t="s">
        <v>28</v>
      </c>
      <c r="C36" s="13">
        <f>SUM(C37:C38)</f>
        <v>0</v>
      </c>
      <c r="D36" s="13">
        <f>SUM(D37:D38)</f>
        <v>0</v>
      </c>
      <c r="E36" s="8">
        <f t="shared" si="0"/>
        <v>0</v>
      </c>
      <c r="F36" s="13">
        <f>SUM(F37:F38)</f>
        <v>0</v>
      </c>
      <c r="G36" s="13">
        <f>SUM(G37:G38)</f>
        <v>0</v>
      </c>
      <c r="H36" s="8">
        <f t="shared" si="3"/>
        <v>0</v>
      </c>
      <c r="I36" s="10">
        <f>SUM(I37:I38)</f>
        <v>0</v>
      </c>
      <c r="J36" s="10">
        <f>SUM(J37:J38)</f>
        <v>0</v>
      </c>
      <c r="K36" s="8">
        <f t="shared" si="5"/>
        <v>0</v>
      </c>
      <c r="L36" s="10">
        <f>SUM(L37:L38)</f>
        <v>0</v>
      </c>
      <c r="M36" s="10">
        <f>SUM(M37:M38)</f>
        <v>0</v>
      </c>
      <c r="N36" s="8">
        <f t="shared" si="6"/>
        <v>0</v>
      </c>
      <c r="O36" s="10">
        <f>SUM(O37:O38)</f>
        <v>0</v>
      </c>
      <c r="P36" s="10">
        <f>SUM(P37:P38)</f>
        <v>0</v>
      </c>
      <c r="Q36" s="8">
        <f t="shared" si="4"/>
        <v>0</v>
      </c>
    </row>
    <row r="37" spans="1:17" s="30" customFormat="1" ht="15.75">
      <c r="A37" s="17">
        <v>2410</v>
      </c>
      <c r="B37" s="19" t="s">
        <v>29</v>
      </c>
      <c r="C37" s="14"/>
      <c r="D37" s="14"/>
      <c r="E37" s="8">
        <f t="shared" si="0"/>
        <v>0</v>
      </c>
      <c r="F37" s="14"/>
      <c r="G37" s="14"/>
      <c r="H37" s="8">
        <f t="shared" si="3"/>
        <v>0</v>
      </c>
      <c r="I37" s="11"/>
      <c r="J37" s="11"/>
      <c r="K37" s="8">
        <f t="shared" si="5"/>
        <v>0</v>
      </c>
      <c r="L37" s="11"/>
      <c r="M37" s="11"/>
      <c r="N37" s="8">
        <f t="shared" si="6"/>
        <v>0</v>
      </c>
      <c r="O37" s="11"/>
      <c r="P37" s="11"/>
      <c r="Q37" s="8">
        <f t="shared" si="4"/>
        <v>0</v>
      </c>
    </row>
    <row r="38" spans="1:17" s="30" customFormat="1" ht="15.75">
      <c r="A38" s="17">
        <v>2420</v>
      </c>
      <c r="B38" s="19" t="s">
        <v>30</v>
      </c>
      <c r="C38" s="14"/>
      <c r="D38" s="14"/>
      <c r="E38" s="8">
        <f t="shared" si="0"/>
        <v>0</v>
      </c>
      <c r="F38" s="14"/>
      <c r="G38" s="14"/>
      <c r="H38" s="8">
        <f t="shared" si="3"/>
        <v>0</v>
      </c>
      <c r="I38" s="11"/>
      <c r="J38" s="11"/>
      <c r="K38" s="8">
        <f t="shared" si="5"/>
        <v>0</v>
      </c>
      <c r="L38" s="11"/>
      <c r="M38" s="11"/>
      <c r="N38" s="8">
        <f t="shared" si="6"/>
        <v>0</v>
      </c>
      <c r="O38" s="11"/>
      <c r="P38" s="11"/>
      <c r="Q38" s="8">
        <f t="shared" si="4"/>
        <v>0</v>
      </c>
    </row>
    <row r="39" spans="1:17" s="30" customFormat="1" ht="15.75">
      <c r="A39" s="16">
        <v>2600</v>
      </c>
      <c r="B39" s="18" t="s">
        <v>31</v>
      </c>
      <c r="C39" s="14">
        <f>SUM(C40:C42)</f>
        <v>0</v>
      </c>
      <c r="D39" s="14">
        <f>SUM(D40:D42)</f>
        <v>0</v>
      </c>
      <c r="E39" s="8">
        <f t="shared" si="0"/>
        <v>0</v>
      </c>
      <c r="F39" s="14">
        <f>SUM(F40:F42)</f>
        <v>0</v>
      </c>
      <c r="G39" s="14">
        <f>SUM(G40:G42)</f>
        <v>0</v>
      </c>
      <c r="H39" s="8">
        <f t="shared" si="3"/>
        <v>0</v>
      </c>
      <c r="I39" s="11">
        <f>SUM(I40:I42)</f>
        <v>0</v>
      </c>
      <c r="J39" s="11">
        <f>SUM(J40:J42)</f>
        <v>0</v>
      </c>
      <c r="K39" s="8">
        <f t="shared" si="5"/>
        <v>0</v>
      </c>
      <c r="L39" s="11">
        <f>SUM(L40:L42)</f>
        <v>0</v>
      </c>
      <c r="M39" s="11">
        <f>SUM(M40:M42)</f>
        <v>0</v>
      </c>
      <c r="N39" s="8">
        <f t="shared" si="6"/>
        <v>0</v>
      </c>
      <c r="O39" s="11">
        <f>SUM(O40:O42)</f>
        <v>0</v>
      </c>
      <c r="P39" s="11">
        <f>SUM(P40:P42)</f>
        <v>0</v>
      </c>
      <c r="Q39" s="8">
        <f t="shared" si="4"/>
        <v>0</v>
      </c>
    </row>
    <row r="40" spans="1:17" ht="30">
      <c r="A40" s="17">
        <v>2610</v>
      </c>
      <c r="B40" s="20" t="s">
        <v>32</v>
      </c>
      <c r="C40" s="8"/>
      <c r="D40" s="8"/>
      <c r="E40" s="8">
        <f t="shared" si="0"/>
        <v>0</v>
      </c>
      <c r="F40" s="8"/>
      <c r="G40" s="8"/>
      <c r="H40" s="8">
        <f t="shared" si="3"/>
        <v>0</v>
      </c>
      <c r="I40" s="7">
        <f>ROUND(F40*1.081,3)</f>
        <v>0</v>
      </c>
      <c r="J40" s="7"/>
      <c r="K40" s="8">
        <f t="shared" si="5"/>
        <v>0</v>
      </c>
      <c r="L40" s="7">
        <f>ROUND(I40*1.055,3)</f>
        <v>0</v>
      </c>
      <c r="M40" s="7">
        <f>ROUND(J40*1.055,3)</f>
        <v>0</v>
      </c>
      <c r="N40" s="8">
        <f t="shared" si="6"/>
        <v>0</v>
      </c>
      <c r="O40" s="7">
        <f>ROUND(L40*1.052,3)</f>
        <v>0</v>
      </c>
      <c r="P40" s="7">
        <f>ROUND(M40*1.052,3)</f>
        <v>0</v>
      </c>
      <c r="Q40" s="8">
        <f t="shared" si="4"/>
        <v>0</v>
      </c>
    </row>
    <row r="41" spans="1:17" ht="30">
      <c r="A41" s="17">
        <v>2620</v>
      </c>
      <c r="B41" s="20" t="s">
        <v>33</v>
      </c>
      <c r="C41" s="8"/>
      <c r="D41" s="8"/>
      <c r="E41" s="8">
        <f t="shared" si="0"/>
        <v>0</v>
      </c>
      <c r="F41" s="8"/>
      <c r="G41" s="8"/>
      <c r="H41" s="8">
        <f t="shared" si="3"/>
        <v>0</v>
      </c>
      <c r="I41" s="7"/>
      <c r="J41" s="7"/>
      <c r="K41" s="8">
        <f t="shared" si="5"/>
        <v>0</v>
      </c>
      <c r="L41" s="7"/>
      <c r="M41" s="7"/>
      <c r="N41" s="8">
        <f t="shared" si="6"/>
        <v>0</v>
      </c>
      <c r="O41" s="7"/>
      <c r="P41" s="7"/>
      <c r="Q41" s="8">
        <f t="shared" si="4"/>
        <v>0</v>
      </c>
    </row>
    <row r="42" spans="1:17" ht="30">
      <c r="A42" s="17">
        <v>2630</v>
      </c>
      <c r="B42" s="20" t="s">
        <v>34</v>
      </c>
      <c r="C42" s="8"/>
      <c r="D42" s="8"/>
      <c r="E42" s="8">
        <f t="shared" si="0"/>
        <v>0</v>
      </c>
      <c r="F42" s="8"/>
      <c r="G42" s="8"/>
      <c r="H42" s="8">
        <f t="shared" si="3"/>
        <v>0</v>
      </c>
      <c r="I42" s="7"/>
      <c r="J42" s="7"/>
      <c r="K42" s="8">
        <f t="shared" si="5"/>
        <v>0</v>
      </c>
      <c r="L42" s="7"/>
      <c r="M42" s="7"/>
      <c r="N42" s="8">
        <f t="shared" si="6"/>
        <v>0</v>
      </c>
      <c r="O42" s="7"/>
      <c r="P42" s="7"/>
      <c r="Q42" s="8">
        <f t="shared" si="4"/>
        <v>0</v>
      </c>
    </row>
    <row r="43" spans="1:17" s="28" customFormat="1" ht="15.75">
      <c r="A43" s="16">
        <v>2700</v>
      </c>
      <c r="B43" s="18" t="s">
        <v>35</v>
      </c>
      <c r="C43" s="12">
        <f>SUM(C44:C46)</f>
        <v>0</v>
      </c>
      <c r="D43" s="12">
        <f>SUM(D44:D46)</f>
        <v>0</v>
      </c>
      <c r="E43" s="8">
        <f t="shared" si="0"/>
        <v>0</v>
      </c>
      <c r="F43" s="12">
        <f>SUM(F44:F46)</f>
        <v>0</v>
      </c>
      <c r="G43" s="12">
        <f>SUM(G44:G46)</f>
        <v>0</v>
      </c>
      <c r="H43" s="8">
        <f t="shared" si="3"/>
        <v>0</v>
      </c>
      <c r="I43" s="9">
        <f>SUM(I44:I46)</f>
        <v>0</v>
      </c>
      <c r="J43" s="9">
        <f>SUM(J44:J46)</f>
        <v>0</v>
      </c>
      <c r="K43" s="8">
        <f t="shared" si="5"/>
        <v>0</v>
      </c>
      <c r="L43" s="9">
        <f>SUM(L44:L46)</f>
        <v>0</v>
      </c>
      <c r="M43" s="9">
        <f>SUM(M44:M46)</f>
        <v>0</v>
      </c>
      <c r="N43" s="8">
        <f t="shared" si="6"/>
        <v>0</v>
      </c>
      <c r="O43" s="9">
        <f>SUM(O44:O46)</f>
        <v>0</v>
      </c>
      <c r="P43" s="9">
        <f>SUM(P44:P46)</f>
        <v>0</v>
      </c>
      <c r="Q43" s="8">
        <f t="shared" si="4"/>
        <v>0</v>
      </c>
    </row>
    <row r="44" spans="1:17" s="29" customFormat="1" ht="15.75">
      <c r="A44" s="17">
        <v>2710</v>
      </c>
      <c r="B44" s="19" t="s">
        <v>36</v>
      </c>
      <c r="C44" s="13"/>
      <c r="D44" s="13"/>
      <c r="E44" s="8">
        <f t="shared" si="0"/>
        <v>0</v>
      </c>
      <c r="F44" s="13"/>
      <c r="G44" s="13"/>
      <c r="H44" s="8">
        <f t="shared" si="3"/>
        <v>0</v>
      </c>
      <c r="I44" s="10"/>
      <c r="J44" s="10"/>
      <c r="K44" s="8">
        <f t="shared" si="5"/>
        <v>0</v>
      </c>
      <c r="L44" s="10"/>
      <c r="M44" s="10"/>
      <c r="N44" s="8">
        <f t="shared" si="6"/>
        <v>0</v>
      </c>
      <c r="O44" s="10"/>
      <c r="P44" s="10"/>
      <c r="Q44" s="8">
        <f t="shared" si="4"/>
        <v>0</v>
      </c>
    </row>
    <row r="45" spans="1:17" s="30" customFormat="1" ht="15.75">
      <c r="A45" s="17">
        <v>2720</v>
      </c>
      <c r="B45" s="19" t="s">
        <v>37</v>
      </c>
      <c r="C45" s="14"/>
      <c r="D45" s="14"/>
      <c r="E45" s="8">
        <f t="shared" si="0"/>
        <v>0</v>
      </c>
      <c r="F45" s="14"/>
      <c r="G45" s="14"/>
      <c r="H45" s="8">
        <f t="shared" si="3"/>
        <v>0</v>
      </c>
      <c r="I45" s="11"/>
      <c r="J45" s="11"/>
      <c r="K45" s="8">
        <f t="shared" si="5"/>
        <v>0</v>
      </c>
      <c r="L45" s="11"/>
      <c r="M45" s="11"/>
      <c r="N45" s="8">
        <f t="shared" si="6"/>
        <v>0</v>
      </c>
      <c r="O45" s="11"/>
      <c r="P45" s="11"/>
      <c r="Q45" s="8">
        <f t="shared" si="4"/>
        <v>0</v>
      </c>
    </row>
    <row r="46" spans="1:17" s="30" customFormat="1" ht="15.75">
      <c r="A46" s="17">
        <v>2730</v>
      </c>
      <c r="B46" s="19" t="s">
        <v>38</v>
      </c>
      <c r="C46" s="14"/>
      <c r="D46" s="14"/>
      <c r="E46" s="8">
        <f t="shared" si="0"/>
        <v>0</v>
      </c>
      <c r="F46" s="14"/>
      <c r="G46" s="14"/>
      <c r="H46" s="8">
        <f t="shared" si="3"/>
        <v>0</v>
      </c>
      <c r="I46" s="11"/>
      <c r="J46" s="11"/>
      <c r="K46" s="8">
        <f t="shared" si="5"/>
        <v>0</v>
      </c>
      <c r="L46" s="7">
        <f>ROUND(I46*1.055,3)</f>
        <v>0</v>
      </c>
      <c r="M46" s="7">
        <f>ROUND(J46*1.055,3)</f>
        <v>0</v>
      </c>
      <c r="N46" s="8">
        <f t="shared" si="6"/>
        <v>0</v>
      </c>
      <c r="O46" s="7">
        <f>ROUND(L46*1.052,3)</f>
        <v>0</v>
      </c>
      <c r="P46" s="7">
        <f>ROUND(M46*1.052,3)</f>
        <v>0</v>
      </c>
      <c r="Q46" s="8">
        <f t="shared" si="4"/>
        <v>0</v>
      </c>
    </row>
    <row r="47" spans="1:17" s="30" customFormat="1" ht="15.75">
      <c r="A47" s="16">
        <v>2800</v>
      </c>
      <c r="B47" s="18" t="s">
        <v>39</v>
      </c>
      <c r="C47" s="14">
        <v>4.644</v>
      </c>
      <c r="D47" s="14"/>
      <c r="E47" s="8">
        <f t="shared" si="0"/>
        <v>4.644</v>
      </c>
      <c r="F47" s="14">
        <f>0.297</f>
        <v>0.297</v>
      </c>
      <c r="G47" s="14"/>
      <c r="H47" s="8">
        <f t="shared" si="3"/>
        <v>0.297</v>
      </c>
      <c r="I47" s="7">
        <f>ROUND(F47*1.12,3)</f>
        <v>0.333</v>
      </c>
      <c r="J47" s="11"/>
      <c r="K47" s="8">
        <f t="shared" si="5"/>
        <v>0.333</v>
      </c>
      <c r="L47" s="7">
        <f>ROUND(I47*1.055,3)</f>
        <v>0.351</v>
      </c>
      <c r="M47" s="7">
        <f>ROUND(J47*1.055,3)</f>
        <v>0</v>
      </c>
      <c r="N47" s="8">
        <f t="shared" si="6"/>
        <v>0.351</v>
      </c>
      <c r="O47" s="7">
        <f>ROUND(L47*1.052,3)</f>
        <v>0.369</v>
      </c>
      <c r="P47" s="7">
        <f>ROUND(M47*1.052,3)</f>
        <v>0</v>
      </c>
      <c r="Q47" s="8">
        <f t="shared" si="4"/>
        <v>0.369</v>
      </c>
    </row>
    <row r="48" spans="1:17" s="30" customFormat="1" ht="15.75">
      <c r="A48" s="16">
        <v>2900</v>
      </c>
      <c r="B48" s="18" t="s">
        <v>40</v>
      </c>
      <c r="C48" s="14"/>
      <c r="D48" s="14"/>
      <c r="E48" s="8">
        <f t="shared" si="0"/>
        <v>0</v>
      </c>
      <c r="F48" s="14"/>
      <c r="G48" s="14"/>
      <c r="H48" s="8">
        <f t="shared" si="3"/>
        <v>0</v>
      </c>
      <c r="I48" s="11"/>
      <c r="J48" s="11"/>
      <c r="K48" s="8">
        <f t="shared" si="5"/>
        <v>0</v>
      </c>
      <c r="L48" s="11"/>
      <c r="M48" s="11"/>
      <c r="N48" s="8">
        <f t="shared" si="6"/>
        <v>0</v>
      </c>
      <c r="O48" s="11"/>
      <c r="P48" s="11"/>
      <c r="Q48" s="8">
        <f t="shared" si="4"/>
        <v>0</v>
      </c>
    </row>
    <row r="49" spans="1:17" ht="15.75">
      <c r="A49" s="16">
        <v>3000</v>
      </c>
      <c r="B49" s="18" t="s">
        <v>41</v>
      </c>
      <c r="C49" s="8">
        <f>C50+C64</f>
        <v>0</v>
      </c>
      <c r="D49" s="8">
        <f>D50+D64</f>
        <v>0</v>
      </c>
      <c r="E49" s="8">
        <f t="shared" si="0"/>
        <v>0</v>
      </c>
      <c r="F49" s="8">
        <f>F50+F64</f>
        <v>0</v>
      </c>
      <c r="G49" s="8">
        <f>G50+G64</f>
        <v>0</v>
      </c>
      <c r="H49" s="8">
        <f t="shared" si="3"/>
        <v>0</v>
      </c>
      <c r="I49" s="7">
        <f>I50+I64</f>
        <v>0</v>
      </c>
      <c r="J49" s="7">
        <f>J50+J64</f>
        <v>155</v>
      </c>
      <c r="K49" s="8">
        <f t="shared" si="5"/>
        <v>155</v>
      </c>
      <c r="L49" s="7">
        <f>L50+L64</f>
        <v>0</v>
      </c>
      <c r="M49" s="7">
        <f>M50+M64</f>
        <v>163.525</v>
      </c>
      <c r="N49" s="8">
        <f t="shared" si="6"/>
        <v>163.525</v>
      </c>
      <c r="O49" s="7">
        <f>O50+O64</f>
        <v>0</v>
      </c>
      <c r="P49" s="7">
        <f>P50+P64</f>
        <v>172.028</v>
      </c>
      <c r="Q49" s="8">
        <f t="shared" si="4"/>
        <v>172.028</v>
      </c>
    </row>
    <row r="50" spans="1:17" s="30" customFormat="1" ht="15.75">
      <c r="A50" s="16">
        <v>3100</v>
      </c>
      <c r="B50" s="18" t="s">
        <v>42</v>
      </c>
      <c r="C50" s="14">
        <f>SUM(C51:C63)</f>
        <v>0</v>
      </c>
      <c r="D50" s="14">
        <f>SUM(D51:D63)</f>
        <v>0</v>
      </c>
      <c r="E50" s="8">
        <f t="shared" si="0"/>
        <v>0</v>
      </c>
      <c r="F50" s="14">
        <f>SUM(F51:F63)</f>
        <v>0</v>
      </c>
      <c r="G50" s="14">
        <f>SUM(G51:G63)</f>
        <v>0</v>
      </c>
      <c r="H50" s="8">
        <f t="shared" si="3"/>
        <v>0</v>
      </c>
      <c r="I50" s="11">
        <f>SUM(I51:I63)</f>
        <v>0</v>
      </c>
      <c r="J50" s="11">
        <f>SUM(J51:J63)</f>
        <v>155</v>
      </c>
      <c r="K50" s="8">
        <f t="shared" si="5"/>
        <v>155</v>
      </c>
      <c r="L50" s="11">
        <f>SUM(L51:L63)</f>
        <v>0</v>
      </c>
      <c r="M50" s="11">
        <f>SUM(M51:M63)</f>
        <v>163.525</v>
      </c>
      <c r="N50" s="8">
        <f t="shared" si="6"/>
        <v>163.525</v>
      </c>
      <c r="O50" s="11">
        <f>SUM(O51:O63)</f>
        <v>0</v>
      </c>
      <c r="P50" s="11">
        <f>SUM(P51:P63)</f>
        <v>172.028</v>
      </c>
      <c r="Q50" s="8">
        <f t="shared" si="4"/>
        <v>172.028</v>
      </c>
    </row>
    <row r="51" spans="1:17" ht="30">
      <c r="A51" s="17">
        <v>3110</v>
      </c>
      <c r="B51" s="20" t="s">
        <v>43</v>
      </c>
      <c r="C51" s="8"/>
      <c r="D51" s="8"/>
      <c r="E51" s="8">
        <f t="shared" si="0"/>
        <v>0</v>
      </c>
      <c r="F51" s="8"/>
      <c r="G51" s="8"/>
      <c r="H51" s="8">
        <f t="shared" si="3"/>
        <v>0</v>
      </c>
      <c r="I51" s="7"/>
      <c r="J51" s="7">
        <v>155</v>
      </c>
      <c r="K51" s="8">
        <f t="shared" si="5"/>
        <v>155</v>
      </c>
      <c r="L51" s="7">
        <f>ROUND(I51*1.055,3)</f>
        <v>0</v>
      </c>
      <c r="M51" s="7">
        <f>ROUND(J51*1.055,3)</f>
        <v>163.525</v>
      </c>
      <c r="N51" s="8">
        <f t="shared" si="6"/>
        <v>163.525</v>
      </c>
      <c r="O51" s="7">
        <f>ROUND(L51*1.052,3)</f>
        <v>0</v>
      </c>
      <c r="P51" s="7">
        <f>ROUND(M51*1.052,3)</f>
        <v>172.028</v>
      </c>
      <c r="Q51" s="8">
        <f t="shared" si="4"/>
        <v>172.028</v>
      </c>
    </row>
    <row r="52" spans="1:17" ht="15" customHeight="1">
      <c r="A52" s="17">
        <v>3120</v>
      </c>
      <c r="B52" s="20" t="s">
        <v>44</v>
      </c>
      <c r="C52" s="8"/>
      <c r="D52" s="8"/>
      <c r="E52" s="8">
        <f t="shared" si="0"/>
        <v>0</v>
      </c>
      <c r="F52" s="8"/>
      <c r="G52" s="8"/>
      <c r="H52" s="8">
        <f t="shared" si="3"/>
        <v>0</v>
      </c>
      <c r="I52" s="7"/>
      <c r="J52" s="7"/>
      <c r="K52" s="8">
        <f t="shared" si="5"/>
        <v>0</v>
      </c>
      <c r="L52" s="7"/>
      <c r="M52" s="7"/>
      <c r="N52" s="8">
        <f t="shared" si="6"/>
        <v>0</v>
      </c>
      <c r="O52" s="7"/>
      <c r="P52" s="7"/>
      <c r="Q52" s="8">
        <f t="shared" si="4"/>
        <v>0</v>
      </c>
    </row>
    <row r="53" spans="1:17" ht="30">
      <c r="A53" s="17">
        <v>3121</v>
      </c>
      <c r="B53" s="20" t="s">
        <v>45</v>
      </c>
      <c r="C53" s="8"/>
      <c r="D53" s="8"/>
      <c r="E53" s="8">
        <f t="shared" si="0"/>
        <v>0</v>
      </c>
      <c r="F53" s="8"/>
      <c r="G53" s="8"/>
      <c r="H53" s="8">
        <f t="shared" si="3"/>
        <v>0</v>
      </c>
      <c r="I53" s="7"/>
      <c r="J53" s="7"/>
      <c r="K53" s="8">
        <f t="shared" si="5"/>
        <v>0</v>
      </c>
      <c r="L53" s="7"/>
      <c r="M53" s="7"/>
      <c r="N53" s="8">
        <f t="shared" si="6"/>
        <v>0</v>
      </c>
      <c r="O53" s="7"/>
      <c r="P53" s="7"/>
      <c r="Q53" s="8">
        <f t="shared" si="4"/>
        <v>0</v>
      </c>
    </row>
    <row r="54" spans="1:17" ht="30">
      <c r="A54" s="17">
        <v>3122</v>
      </c>
      <c r="B54" s="20" t="s">
        <v>46</v>
      </c>
      <c r="C54" s="8"/>
      <c r="D54" s="8"/>
      <c r="E54" s="8">
        <f t="shared" si="0"/>
        <v>0</v>
      </c>
      <c r="F54" s="8"/>
      <c r="G54" s="8"/>
      <c r="H54" s="8">
        <f t="shared" si="3"/>
        <v>0</v>
      </c>
      <c r="I54" s="7"/>
      <c r="J54" s="7"/>
      <c r="K54" s="8">
        <f t="shared" si="5"/>
        <v>0</v>
      </c>
      <c r="L54" s="7"/>
      <c r="M54" s="7"/>
      <c r="N54" s="8">
        <f t="shared" si="6"/>
        <v>0</v>
      </c>
      <c r="O54" s="7"/>
      <c r="P54" s="7"/>
      <c r="Q54" s="8">
        <f t="shared" si="4"/>
        <v>0</v>
      </c>
    </row>
    <row r="55" spans="1:17" ht="15.75">
      <c r="A55" s="17">
        <v>3130</v>
      </c>
      <c r="B55" s="20" t="s">
        <v>47</v>
      </c>
      <c r="C55" s="8"/>
      <c r="D55" s="8"/>
      <c r="E55" s="8">
        <f t="shared" si="0"/>
        <v>0</v>
      </c>
      <c r="F55" s="8"/>
      <c r="G55" s="8"/>
      <c r="H55" s="8">
        <f t="shared" si="3"/>
        <v>0</v>
      </c>
      <c r="I55" s="7"/>
      <c r="J55" s="7"/>
      <c r="K55" s="8">
        <f t="shared" si="5"/>
        <v>0</v>
      </c>
      <c r="L55" s="7"/>
      <c r="M55" s="7"/>
      <c r="N55" s="8">
        <f t="shared" si="6"/>
        <v>0</v>
      </c>
      <c r="O55" s="7"/>
      <c r="P55" s="7"/>
      <c r="Q55" s="8">
        <f t="shared" si="4"/>
        <v>0</v>
      </c>
    </row>
    <row r="56" spans="1:17" ht="30">
      <c r="A56" s="17">
        <v>3131</v>
      </c>
      <c r="B56" s="20" t="s">
        <v>48</v>
      </c>
      <c r="C56" s="8"/>
      <c r="D56" s="8"/>
      <c r="E56" s="8">
        <f t="shared" si="0"/>
        <v>0</v>
      </c>
      <c r="F56" s="8"/>
      <c r="G56" s="8"/>
      <c r="H56" s="8">
        <f t="shared" si="3"/>
        <v>0</v>
      </c>
      <c r="I56" s="7"/>
      <c r="J56" s="7"/>
      <c r="K56" s="8">
        <f t="shared" si="5"/>
        <v>0</v>
      </c>
      <c r="L56" s="7"/>
      <c r="M56" s="7"/>
      <c r="N56" s="8">
        <f t="shared" si="6"/>
        <v>0</v>
      </c>
      <c r="O56" s="7"/>
      <c r="P56" s="7"/>
      <c r="Q56" s="8">
        <f t="shared" si="4"/>
        <v>0</v>
      </c>
    </row>
    <row r="57" spans="1:17" s="29" customFormat="1" ht="15.75">
      <c r="A57" s="17">
        <v>3132</v>
      </c>
      <c r="B57" s="20" t="s">
        <v>49</v>
      </c>
      <c r="C57" s="13"/>
      <c r="D57" s="13"/>
      <c r="E57" s="8">
        <f t="shared" si="0"/>
        <v>0</v>
      </c>
      <c r="F57" s="13"/>
      <c r="G57" s="13"/>
      <c r="H57" s="8">
        <f t="shared" si="3"/>
        <v>0</v>
      </c>
      <c r="I57" s="10"/>
      <c r="J57" s="10"/>
      <c r="K57" s="8">
        <f t="shared" si="5"/>
        <v>0</v>
      </c>
      <c r="L57" s="7">
        <f>ROUND(I57*1.055,3)</f>
        <v>0</v>
      </c>
      <c r="M57" s="7">
        <f>ROUND(J57*1.055,3)</f>
        <v>0</v>
      </c>
      <c r="N57" s="8">
        <f t="shared" si="6"/>
        <v>0</v>
      </c>
      <c r="O57" s="7">
        <f>ROUND(L57*1.052,3)</f>
        <v>0</v>
      </c>
      <c r="P57" s="7">
        <f>ROUND(M57*1.052,3)</f>
        <v>0</v>
      </c>
      <c r="Q57" s="8">
        <f t="shared" si="4"/>
        <v>0</v>
      </c>
    </row>
    <row r="58" spans="1:17" s="29" customFormat="1" ht="15.75">
      <c r="A58" s="17">
        <v>3140</v>
      </c>
      <c r="B58" s="20" t="s">
        <v>50</v>
      </c>
      <c r="C58" s="13"/>
      <c r="D58" s="13"/>
      <c r="E58" s="8">
        <f t="shared" si="0"/>
        <v>0</v>
      </c>
      <c r="F58" s="13"/>
      <c r="G58" s="13"/>
      <c r="H58" s="8">
        <f t="shared" si="3"/>
        <v>0</v>
      </c>
      <c r="I58" s="10"/>
      <c r="J58" s="10"/>
      <c r="K58" s="8">
        <f t="shared" si="5"/>
        <v>0</v>
      </c>
      <c r="L58" s="10"/>
      <c r="M58" s="10"/>
      <c r="N58" s="8">
        <f t="shared" si="6"/>
        <v>0</v>
      </c>
      <c r="O58" s="10"/>
      <c r="P58" s="10"/>
      <c r="Q58" s="8">
        <f t="shared" si="4"/>
        <v>0</v>
      </c>
    </row>
    <row r="59" spans="1:17" s="29" customFormat="1" ht="30">
      <c r="A59" s="17">
        <v>3141</v>
      </c>
      <c r="B59" s="20" t="s">
        <v>51</v>
      </c>
      <c r="C59" s="13"/>
      <c r="D59" s="13"/>
      <c r="E59" s="8">
        <f t="shared" si="0"/>
        <v>0</v>
      </c>
      <c r="F59" s="13"/>
      <c r="G59" s="13"/>
      <c r="H59" s="8">
        <f t="shared" si="3"/>
        <v>0</v>
      </c>
      <c r="I59" s="10"/>
      <c r="J59" s="10"/>
      <c r="K59" s="8">
        <f t="shared" si="5"/>
        <v>0</v>
      </c>
      <c r="L59" s="10"/>
      <c r="M59" s="10"/>
      <c r="N59" s="8">
        <f t="shared" si="6"/>
        <v>0</v>
      </c>
      <c r="O59" s="10"/>
      <c r="P59" s="10"/>
      <c r="Q59" s="8">
        <f t="shared" si="4"/>
        <v>0</v>
      </c>
    </row>
    <row r="60" spans="1:17" s="29" customFormat="1" ht="30">
      <c r="A60" s="17">
        <v>3142</v>
      </c>
      <c r="B60" s="20" t="s">
        <v>52</v>
      </c>
      <c r="C60" s="13"/>
      <c r="D60" s="13"/>
      <c r="E60" s="8">
        <f t="shared" si="0"/>
        <v>0</v>
      </c>
      <c r="F60" s="13"/>
      <c r="G60" s="13"/>
      <c r="H60" s="8">
        <f t="shared" si="3"/>
        <v>0</v>
      </c>
      <c r="I60" s="10"/>
      <c r="J60" s="10"/>
      <c r="K60" s="8">
        <f t="shared" si="5"/>
        <v>0</v>
      </c>
      <c r="L60" s="10"/>
      <c r="M60" s="10"/>
      <c r="N60" s="8">
        <f t="shared" si="6"/>
        <v>0</v>
      </c>
      <c r="O60" s="10"/>
      <c r="P60" s="10"/>
      <c r="Q60" s="8">
        <f t="shared" si="4"/>
        <v>0</v>
      </c>
    </row>
    <row r="61" spans="1:17" ht="30">
      <c r="A61" s="17">
        <v>3143</v>
      </c>
      <c r="B61" s="20" t="s">
        <v>53</v>
      </c>
      <c r="C61" s="8"/>
      <c r="D61" s="8"/>
      <c r="E61" s="8">
        <f t="shared" si="0"/>
        <v>0</v>
      </c>
      <c r="F61" s="8"/>
      <c r="G61" s="8"/>
      <c r="H61" s="8">
        <f t="shared" si="3"/>
        <v>0</v>
      </c>
      <c r="I61" s="7"/>
      <c r="J61" s="7"/>
      <c r="K61" s="8">
        <f t="shared" si="5"/>
        <v>0</v>
      </c>
      <c r="L61" s="7"/>
      <c r="M61" s="7"/>
      <c r="N61" s="8">
        <f t="shared" si="6"/>
        <v>0</v>
      </c>
      <c r="O61" s="7"/>
      <c r="P61" s="7"/>
      <c r="Q61" s="8">
        <f t="shared" si="4"/>
        <v>0</v>
      </c>
    </row>
    <row r="62" spans="1:17" s="28" customFormat="1" ht="15.75">
      <c r="A62" s="17">
        <v>3150</v>
      </c>
      <c r="B62" s="20" t="s">
        <v>54</v>
      </c>
      <c r="C62" s="12"/>
      <c r="D62" s="12"/>
      <c r="E62" s="8">
        <f t="shared" si="0"/>
        <v>0</v>
      </c>
      <c r="F62" s="12"/>
      <c r="G62" s="12"/>
      <c r="H62" s="8">
        <f t="shared" si="3"/>
        <v>0</v>
      </c>
      <c r="I62" s="9"/>
      <c r="J62" s="9"/>
      <c r="K62" s="8">
        <f t="shared" si="5"/>
        <v>0</v>
      </c>
      <c r="L62" s="9"/>
      <c r="M62" s="9"/>
      <c r="N62" s="8">
        <f t="shared" si="6"/>
        <v>0</v>
      </c>
      <c r="O62" s="9"/>
      <c r="P62" s="9"/>
      <c r="Q62" s="8">
        <f t="shared" si="4"/>
        <v>0</v>
      </c>
    </row>
    <row r="63" spans="1:17" ht="30">
      <c r="A63" s="17">
        <v>3160</v>
      </c>
      <c r="B63" s="20" t="s">
        <v>55</v>
      </c>
      <c r="C63" s="8"/>
      <c r="D63" s="8"/>
      <c r="E63" s="8">
        <f t="shared" si="0"/>
        <v>0</v>
      </c>
      <c r="F63" s="8"/>
      <c r="G63" s="8"/>
      <c r="H63" s="8">
        <f t="shared" si="3"/>
        <v>0</v>
      </c>
      <c r="I63" s="7"/>
      <c r="J63" s="7"/>
      <c r="K63" s="8">
        <f t="shared" si="5"/>
        <v>0</v>
      </c>
      <c r="L63" s="7"/>
      <c r="M63" s="7"/>
      <c r="N63" s="8">
        <f t="shared" si="6"/>
        <v>0</v>
      </c>
      <c r="O63" s="7"/>
      <c r="P63" s="7"/>
      <c r="Q63" s="8">
        <f t="shared" si="4"/>
        <v>0</v>
      </c>
    </row>
    <row r="64" spans="1:17" ht="15.75">
      <c r="A64" s="16">
        <v>3200</v>
      </c>
      <c r="B64" s="21" t="s">
        <v>56</v>
      </c>
      <c r="C64" s="8">
        <f>SUM(C65:C68)</f>
        <v>0</v>
      </c>
      <c r="D64" s="8">
        <f>SUM(D65:D68)</f>
        <v>0</v>
      </c>
      <c r="E64" s="8">
        <f t="shared" si="0"/>
        <v>0</v>
      </c>
      <c r="F64" s="8">
        <f>SUM(F65:F68)</f>
        <v>0</v>
      </c>
      <c r="G64" s="8">
        <f>SUM(G65:G68)</f>
        <v>0</v>
      </c>
      <c r="H64" s="8">
        <f t="shared" si="3"/>
        <v>0</v>
      </c>
      <c r="I64" s="7">
        <f>SUM(I65:I68)</f>
        <v>0</v>
      </c>
      <c r="J64" s="7">
        <f>SUM(J65:J68)</f>
        <v>0</v>
      </c>
      <c r="K64" s="8">
        <f t="shared" si="5"/>
        <v>0</v>
      </c>
      <c r="L64" s="7">
        <f>SUM(L65:L68)</f>
        <v>0</v>
      </c>
      <c r="M64" s="7">
        <f>SUM(M65:M68)</f>
        <v>0</v>
      </c>
      <c r="N64" s="8">
        <f t="shared" si="6"/>
        <v>0</v>
      </c>
      <c r="O64" s="7">
        <f>SUM(O65:O68)</f>
        <v>0</v>
      </c>
      <c r="P64" s="7">
        <f>SUM(P65:P68)</f>
        <v>0</v>
      </c>
      <c r="Q64" s="8">
        <f t="shared" si="4"/>
        <v>0</v>
      </c>
    </row>
    <row r="65" spans="1:17" ht="30" hidden="1">
      <c r="A65" s="17">
        <v>3210</v>
      </c>
      <c r="B65" s="20" t="s">
        <v>57</v>
      </c>
      <c r="C65" s="8"/>
      <c r="D65" s="8"/>
      <c r="E65" s="8">
        <f t="shared" si="0"/>
        <v>0</v>
      </c>
      <c r="F65" s="8"/>
      <c r="G65" s="8"/>
      <c r="H65" s="8">
        <f t="shared" si="3"/>
        <v>0</v>
      </c>
      <c r="I65" s="7"/>
      <c r="J65" s="7"/>
      <c r="K65" s="8">
        <f t="shared" si="5"/>
        <v>0</v>
      </c>
      <c r="L65" s="7"/>
      <c r="M65" s="7"/>
      <c r="N65" s="8">
        <f t="shared" si="6"/>
        <v>0</v>
      </c>
      <c r="O65" s="7"/>
      <c r="P65" s="7"/>
      <c r="Q65" s="8">
        <f t="shared" si="4"/>
        <v>0</v>
      </c>
    </row>
    <row r="66" spans="1:17" ht="30" hidden="1">
      <c r="A66" s="17">
        <v>3220</v>
      </c>
      <c r="B66" s="20" t="s">
        <v>58</v>
      </c>
      <c r="C66" s="8"/>
      <c r="D66" s="8"/>
      <c r="E66" s="8">
        <f t="shared" si="0"/>
        <v>0</v>
      </c>
      <c r="F66" s="8"/>
      <c r="G66" s="8"/>
      <c r="H66" s="8">
        <f t="shared" si="3"/>
        <v>0</v>
      </c>
      <c r="I66" s="7"/>
      <c r="J66" s="7"/>
      <c r="K66" s="8">
        <f t="shared" si="5"/>
        <v>0</v>
      </c>
      <c r="L66" s="7"/>
      <c r="M66" s="7"/>
      <c r="N66" s="8">
        <f t="shared" si="6"/>
        <v>0</v>
      </c>
      <c r="O66" s="7"/>
      <c r="P66" s="7"/>
      <c r="Q66" s="8">
        <f t="shared" si="4"/>
        <v>0</v>
      </c>
    </row>
    <row r="67" spans="1:17" ht="30" hidden="1">
      <c r="A67" s="17">
        <v>3230</v>
      </c>
      <c r="B67" s="20" t="s">
        <v>59</v>
      </c>
      <c r="C67" s="8"/>
      <c r="D67" s="8"/>
      <c r="E67" s="8">
        <f t="shared" si="0"/>
        <v>0</v>
      </c>
      <c r="F67" s="8"/>
      <c r="G67" s="8"/>
      <c r="H67" s="8">
        <f t="shared" si="3"/>
        <v>0</v>
      </c>
      <c r="I67" s="7"/>
      <c r="J67" s="7"/>
      <c r="K67" s="8">
        <f t="shared" si="5"/>
        <v>0</v>
      </c>
      <c r="L67" s="7"/>
      <c r="M67" s="7"/>
      <c r="N67" s="8">
        <f t="shared" si="6"/>
        <v>0</v>
      </c>
      <c r="O67" s="7"/>
      <c r="P67" s="7"/>
      <c r="Q67" s="8">
        <f t="shared" si="4"/>
        <v>0</v>
      </c>
    </row>
    <row r="68" spans="1:17" ht="15.75" hidden="1">
      <c r="A68" s="17">
        <v>3240</v>
      </c>
      <c r="B68" s="20" t="s">
        <v>60</v>
      </c>
      <c r="C68" s="8"/>
      <c r="D68" s="8"/>
      <c r="E68" s="8">
        <f t="shared" si="0"/>
        <v>0</v>
      </c>
      <c r="F68" s="8"/>
      <c r="G68" s="8"/>
      <c r="H68" s="8">
        <f t="shared" si="3"/>
        <v>0</v>
      </c>
      <c r="I68" s="7"/>
      <c r="J68" s="7"/>
      <c r="K68" s="8">
        <f t="shared" si="5"/>
        <v>0</v>
      </c>
      <c r="L68" s="7"/>
      <c r="M68" s="7"/>
      <c r="N68" s="8">
        <f t="shared" si="6"/>
        <v>0</v>
      </c>
      <c r="O68" s="7"/>
      <c r="P68" s="7"/>
      <c r="Q68" s="8">
        <f t="shared" si="4"/>
        <v>0</v>
      </c>
    </row>
    <row r="69" spans="1:17" ht="15.75">
      <c r="A69" s="31"/>
      <c r="B69" s="18"/>
      <c r="C69" s="8"/>
      <c r="D69" s="8"/>
      <c r="E69" s="8">
        <f t="shared" si="0"/>
        <v>0</v>
      </c>
      <c r="F69" s="8"/>
      <c r="G69" s="8"/>
      <c r="H69" s="8">
        <f t="shared" si="3"/>
        <v>0</v>
      </c>
      <c r="I69" s="7"/>
      <c r="J69" s="7"/>
      <c r="K69" s="8">
        <f t="shared" si="5"/>
        <v>0</v>
      </c>
      <c r="L69" s="7"/>
      <c r="M69" s="7"/>
      <c r="N69" s="8">
        <f t="shared" si="6"/>
        <v>0</v>
      </c>
      <c r="O69" s="7"/>
      <c r="P69" s="7"/>
      <c r="Q69" s="8">
        <f t="shared" si="4"/>
        <v>0</v>
      </c>
    </row>
    <row r="70" spans="9:17" ht="15.75">
      <c r="I70" s="2"/>
      <c r="J70" s="2"/>
      <c r="K70" s="2"/>
      <c r="L70" s="2"/>
      <c r="M70" s="2"/>
      <c r="N70" s="2"/>
      <c r="O70" s="2"/>
      <c r="P70" s="2"/>
      <c r="Q70" s="2"/>
    </row>
    <row r="71" spans="9:17" ht="15.75">
      <c r="I71" s="2"/>
      <c r="J71" s="2"/>
      <c r="K71" s="2"/>
      <c r="L71" s="2"/>
      <c r="M71" s="2"/>
      <c r="N71" s="2"/>
      <c r="O71" s="2"/>
      <c r="P71" s="2"/>
      <c r="Q71" s="2"/>
    </row>
    <row r="72" spans="2:17" ht="15.75">
      <c r="B72" s="22" t="s">
        <v>61</v>
      </c>
      <c r="I72" s="2"/>
      <c r="J72" s="2"/>
      <c r="K72" s="2"/>
      <c r="L72" s="2"/>
      <c r="M72" s="2"/>
      <c r="N72" s="2"/>
      <c r="O72" s="2"/>
      <c r="P72" s="2"/>
      <c r="Q72" s="2"/>
    </row>
    <row r="73" spans="9:17" ht="15.75">
      <c r="I73" s="2"/>
      <c r="J73" s="2"/>
      <c r="K73" s="2"/>
      <c r="L73" s="2"/>
      <c r="M73" s="2"/>
      <c r="N73" s="2"/>
      <c r="O73" s="2"/>
      <c r="P73" s="2"/>
      <c r="Q73" s="2"/>
    </row>
    <row r="74" spans="9:17" ht="15.75">
      <c r="I74" s="2"/>
      <c r="J74" s="2"/>
      <c r="K74" s="95"/>
      <c r="L74" s="95"/>
      <c r="M74" s="95"/>
      <c r="N74" s="2"/>
      <c r="O74" s="2"/>
      <c r="P74" s="2"/>
      <c r="Q74" s="2"/>
    </row>
    <row r="75" spans="1:13" s="2" customFormat="1" ht="15.75">
      <c r="A75" s="1"/>
      <c r="B75" s="2" t="s">
        <v>115</v>
      </c>
      <c r="J75" s="3"/>
      <c r="K75" s="3" t="s">
        <v>116</v>
      </c>
      <c r="L75" s="3"/>
      <c r="M75" s="95"/>
    </row>
    <row r="76" spans="1:11" s="2" customFormat="1" ht="15.75">
      <c r="A76" s="1"/>
      <c r="K76" s="103" t="s">
        <v>62</v>
      </c>
    </row>
    <row r="80" spans="1:2" ht="15.75">
      <c r="A80" s="32"/>
      <c r="B80" s="23"/>
    </row>
    <row r="81" spans="1:2" ht="15.75">
      <c r="A81" s="32"/>
      <c r="B81" s="23"/>
    </row>
    <row r="82" spans="1:2" ht="15.75">
      <c r="A82" s="33"/>
      <c r="B82" s="24"/>
    </row>
    <row r="83" spans="1:2" ht="15.75">
      <c r="A83" s="33"/>
      <c r="B83" s="24"/>
    </row>
    <row r="84" spans="1:2" ht="15.75">
      <c r="A84" s="33"/>
      <c r="B84" s="24"/>
    </row>
    <row r="85" spans="1:2" ht="15.75">
      <c r="A85" s="33"/>
      <c r="B85" s="24"/>
    </row>
    <row r="86" spans="1:2" ht="15.75">
      <c r="A86" s="32"/>
      <c r="B86" s="23"/>
    </row>
    <row r="87" spans="1:2" ht="15.75">
      <c r="A87" s="33"/>
      <c r="B87" s="24"/>
    </row>
    <row r="88" spans="1:2" ht="15.75">
      <c r="A88" s="33"/>
      <c r="B88" s="24"/>
    </row>
    <row r="89" spans="1:2" ht="15.75">
      <c r="A89" s="33"/>
      <c r="B89" s="24"/>
    </row>
    <row r="90" spans="1:2" ht="15.75">
      <c r="A90" s="33"/>
      <c r="B90" s="24"/>
    </row>
    <row r="91" spans="1:2" ht="15.75">
      <c r="A91" s="33"/>
      <c r="B91" s="24"/>
    </row>
    <row r="92" spans="1:2" ht="15.75">
      <c r="A92" s="33"/>
      <c r="B92" s="24"/>
    </row>
    <row r="93" spans="1:2" ht="15.75">
      <c r="A93" s="33"/>
      <c r="B93" s="24"/>
    </row>
    <row r="94" spans="1:2" ht="15.75">
      <c r="A94" s="33"/>
      <c r="B94" s="24"/>
    </row>
    <row r="95" spans="1:2" ht="15.75">
      <c r="A95" s="33"/>
      <c r="B95" s="24"/>
    </row>
    <row r="96" spans="1:2" ht="15.75">
      <c r="A96" s="33"/>
      <c r="B96" s="24"/>
    </row>
    <row r="97" spans="1:2" ht="15.75">
      <c r="A97" s="33"/>
      <c r="B97" s="24"/>
    </row>
    <row r="98" spans="1:2" ht="15.75">
      <c r="A98" s="33"/>
      <c r="B98" s="24"/>
    </row>
    <row r="99" spans="1:2" ht="15.75">
      <c r="A99" s="33"/>
      <c r="B99" s="24"/>
    </row>
    <row r="100" spans="1:2" ht="15.75">
      <c r="A100" s="33"/>
      <c r="B100" s="24"/>
    </row>
    <row r="101" spans="1:2" ht="15.75">
      <c r="A101" s="33"/>
      <c r="B101" s="24"/>
    </row>
    <row r="102" spans="1:2" ht="15.75">
      <c r="A102" s="32"/>
      <c r="B102" s="23"/>
    </row>
    <row r="103" spans="1:2" ht="15.75">
      <c r="A103" s="33"/>
      <c r="B103" s="24"/>
    </row>
    <row r="104" spans="1:2" ht="15.75">
      <c r="A104" s="33"/>
      <c r="B104" s="24"/>
    </row>
    <row r="105" spans="1:2" ht="15.75">
      <c r="A105" s="32"/>
      <c r="B105" s="23"/>
    </row>
    <row r="106" spans="1:2" ht="15.75">
      <c r="A106" s="33"/>
      <c r="B106" s="24"/>
    </row>
    <row r="107" spans="1:2" ht="15.75">
      <c r="A107" s="33"/>
      <c r="B107" s="24"/>
    </row>
    <row r="108" spans="1:2" ht="15.75">
      <c r="A108" s="33"/>
      <c r="B108" s="24"/>
    </row>
    <row r="109" spans="1:2" ht="15.75">
      <c r="A109" s="32"/>
      <c r="B109" s="23"/>
    </row>
    <row r="110" spans="1:2" ht="15.75">
      <c r="A110" s="33"/>
      <c r="B110" s="24"/>
    </row>
    <row r="111" spans="1:2" ht="15.75">
      <c r="A111" s="33"/>
      <c r="B111" s="24"/>
    </row>
    <row r="112" spans="1:2" ht="15.75">
      <c r="A112" s="33"/>
      <c r="B112" s="24"/>
    </row>
    <row r="113" spans="1:2" ht="15.75">
      <c r="A113" s="32"/>
      <c r="B113" s="23"/>
    </row>
    <row r="114" spans="1:2" ht="15.75">
      <c r="A114" s="32"/>
      <c r="B114" s="23"/>
    </row>
    <row r="115" spans="1:2" ht="15.75">
      <c r="A115" s="32"/>
      <c r="B115" s="23"/>
    </row>
    <row r="116" spans="1:2" ht="15.75">
      <c r="A116" s="32"/>
      <c r="B116" s="23"/>
    </row>
    <row r="117" spans="1:2" ht="15.75">
      <c r="A117" s="33"/>
      <c r="B117" s="24"/>
    </row>
    <row r="118" spans="1:2" ht="15.75">
      <c r="A118" s="33"/>
      <c r="B118" s="24"/>
    </row>
    <row r="119" spans="1:2" ht="15.75">
      <c r="A119" s="33"/>
      <c r="B119" s="24"/>
    </row>
    <row r="120" spans="1:2" ht="15.75">
      <c r="A120" s="33"/>
      <c r="B120" s="24"/>
    </row>
    <row r="121" spans="1:2" ht="15.75">
      <c r="A121" s="33"/>
      <c r="B121" s="24"/>
    </row>
    <row r="122" spans="1:2" ht="15.75">
      <c r="A122" s="33"/>
      <c r="B122" s="24"/>
    </row>
    <row r="123" spans="1:2" ht="15.75">
      <c r="A123" s="33"/>
      <c r="B123" s="24"/>
    </row>
    <row r="124" spans="1:2" ht="15.75">
      <c r="A124" s="33"/>
      <c r="B124" s="24"/>
    </row>
    <row r="125" spans="1:2" ht="15.75">
      <c r="A125" s="33"/>
      <c r="B125" s="24"/>
    </row>
    <row r="126" spans="1:2" ht="15.75">
      <c r="A126" s="33"/>
      <c r="B126" s="24"/>
    </row>
    <row r="127" spans="1:2" ht="15.75">
      <c r="A127" s="33"/>
      <c r="B127" s="24"/>
    </row>
    <row r="128" spans="1:2" ht="15.75">
      <c r="A128" s="33"/>
      <c r="B128" s="24"/>
    </row>
    <row r="129" spans="1:2" ht="15.75">
      <c r="A129" s="33"/>
      <c r="B129" s="24"/>
    </row>
    <row r="130" spans="1:2" ht="15.75">
      <c r="A130" s="32"/>
      <c r="B130" s="23"/>
    </row>
    <row r="131" spans="1:2" ht="15.75">
      <c r="A131" s="33"/>
      <c r="B131" s="24"/>
    </row>
    <row r="132" spans="1:2" ht="15.75">
      <c r="A132" s="33"/>
      <c r="B132" s="24"/>
    </row>
    <row r="133" spans="1:2" ht="15.75">
      <c r="A133" s="33"/>
      <c r="B133" s="24"/>
    </row>
    <row r="134" spans="1:2" ht="15.75">
      <c r="A134" s="33"/>
      <c r="B134" s="24"/>
    </row>
    <row r="135" ht="15.75">
      <c r="A135" s="33"/>
    </row>
  </sheetData>
  <sheetProtection/>
  <mergeCells count="23">
    <mergeCell ref="P10:P11"/>
    <mergeCell ref="J10:J11"/>
    <mergeCell ref="K10:K11"/>
    <mergeCell ref="A8:A11"/>
    <mergeCell ref="B8:B11"/>
    <mergeCell ref="C8:E9"/>
    <mergeCell ref="F8:H9"/>
    <mergeCell ref="E10:E11"/>
    <mergeCell ref="H10:H11"/>
    <mergeCell ref="C10:C11"/>
    <mergeCell ref="D10:D11"/>
    <mergeCell ref="F10:F11"/>
    <mergeCell ref="G10:G11"/>
    <mergeCell ref="M2:Q2"/>
    <mergeCell ref="I8:K9"/>
    <mergeCell ref="L8:N9"/>
    <mergeCell ref="O8:Q9"/>
    <mergeCell ref="Q10:Q11"/>
    <mergeCell ref="I10:I11"/>
    <mergeCell ref="L10:L11"/>
    <mergeCell ref="N10:N11"/>
    <mergeCell ref="M10:M11"/>
    <mergeCell ref="O10:O11"/>
  </mergeCells>
  <printOptions/>
  <pageMargins left="0.15748031496062992" right="0.15748031496062992" top="0.5118110236220472" bottom="0.5118110236220472" header="0.5118110236220472" footer="0.5118110236220472"/>
  <pageSetup fitToHeight="2" fitToWidth="2" horizontalDpi="600" verticalDpi="600" orientation="landscape" paperSize="9" scale="65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35"/>
  <sheetViews>
    <sheetView view="pageBreakPreview" zoomScale="60" zoomScaleNormal="75" zoomScalePageLayoutView="0" workbookViewId="0" topLeftCell="A5">
      <pane xSplit="2" ySplit="8" topLeftCell="D52" activePane="bottomRight" state="frozen"/>
      <selection pane="topLeft" activeCell="A5" sqref="A5"/>
      <selection pane="topRight" activeCell="C5" sqref="C5"/>
      <selection pane="bottomLeft" activeCell="A13" sqref="A13"/>
      <selection pane="bottomRight" activeCell="B75" sqref="B75:L75"/>
    </sheetView>
  </sheetViews>
  <sheetFormatPr defaultColWidth="9.140625" defaultRowHeight="12.75"/>
  <cols>
    <col min="1" max="1" width="8.421875" style="27" customWidth="1"/>
    <col min="2" max="2" width="43.28125" style="15" customWidth="1"/>
    <col min="3" max="3" width="12.421875" style="15" customWidth="1"/>
    <col min="4" max="4" width="11.7109375" style="15" customWidth="1"/>
    <col min="5" max="5" width="14.421875" style="15" customWidth="1"/>
    <col min="6" max="6" width="11.8515625" style="15" customWidth="1"/>
    <col min="7" max="7" width="11.00390625" style="15" customWidth="1"/>
    <col min="8" max="8" width="11.8515625" style="15" customWidth="1"/>
    <col min="9" max="9" width="13.57421875" style="15" customWidth="1"/>
    <col min="10" max="10" width="12.28125" style="15" customWidth="1"/>
    <col min="11" max="11" width="15.57421875" style="15" customWidth="1"/>
    <col min="12" max="12" width="14.8515625" style="15" customWidth="1"/>
    <col min="13" max="13" width="12.421875" style="15" customWidth="1"/>
    <col min="14" max="14" width="12.00390625" style="15" customWidth="1"/>
    <col min="15" max="15" width="12.57421875" style="15" customWidth="1"/>
    <col min="16" max="16" width="9.57421875" style="15" customWidth="1"/>
    <col min="17" max="16384" width="9.140625" style="15" customWidth="1"/>
  </cols>
  <sheetData>
    <row r="1" spans="1:13" s="2" customFormat="1" ht="15.75">
      <c r="A1" s="1"/>
      <c r="B1" s="15"/>
      <c r="M1" s="2" t="s">
        <v>0</v>
      </c>
    </row>
    <row r="2" spans="1:17" s="2" customFormat="1" ht="30.75" customHeight="1">
      <c r="A2" s="1"/>
      <c r="B2" s="15"/>
      <c r="M2" s="104" t="s">
        <v>70</v>
      </c>
      <c r="N2" s="104"/>
      <c r="O2" s="104"/>
      <c r="P2" s="104"/>
      <c r="Q2" s="104"/>
    </row>
    <row r="3" spans="1:14" s="2" customFormat="1" ht="15.75">
      <c r="A3" s="1"/>
      <c r="B3" s="15"/>
      <c r="M3" s="25" t="s">
        <v>112</v>
      </c>
      <c r="N3" s="25"/>
    </row>
    <row r="4" spans="1:2" s="2" customFormat="1" ht="15.75">
      <c r="A4" s="1"/>
      <c r="B4" s="15"/>
    </row>
    <row r="5" spans="1:3" s="2" customFormat="1" ht="15.75">
      <c r="A5" s="1"/>
      <c r="B5" s="15"/>
      <c r="C5" s="4" t="s">
        <v>77</v>
      </c>
    </row>
    <row r="6" spans="1:7" s="2" customFormat="1" ht="20.25" customHeight="1">
      <c r="A6" s="1"/>
      <c r="B6" s="15"/>
      <c r="C6" s="5"/>
      <c r="D6" s="5"/>
      <c r="E6" s="5"/>
      <c r="F6" s="5"/>
      <c r="G6" s="5"/>
    </row>
    <row r="7" spans="1:9" s="2" customFormat="1" ht="15.75">
      <c r="A7" s="1"/>
      <c r="B7" s="15"/>
      <c r="C7" s="5"/>
      <c r="D7" s="5"/>
      <c r="E7" s="5"/>
      <c r="F7" s="5"/>
      <c r="G7" s="5"/>
      <c r="I7" s="2" t="s">
        <v>1</v>
      </c>
    </row>
    <row r="8" spans="1:17" s="6" customFormat="1" ht="12.75" customHeight="1">
      <c r="A8" s="106" t="s">
        <v>2</v>
      </c>
      <c r="B8" s="108" t="s">
        <v>3</v>
      </c>
      <c r="C8" s="105" t="s">
        <v>74</v>
      </c>
      <c r="D8" s="105"/>
      <c r="E8" s="105"/>
      <c r="F8" s="106" t="s">
        <v>78</v>
      </c>
      <c r="G8" s="106"/>
      <c r="H8" s="106"/>
      <c r="I8" s="105" t="s">
        <v>75</v>
      </c>
      <c r="J8" s="105"/>
      <c r="K8" s="105"/>
      <c r="L8" s="105" t="s">
        <v>71</v>
      </c>
      <c r="M8" s="105"/>
      <c r="N8" s="105"/>
      <c r="O8" s="105" t="s">
        <v>76</v>
      </c>
      <c r="P8" s="105"/>
      <c r="Q8" s="105"/>
    </row>
    <row r="9" spans="1:17" s="6" customFormat="1" ht="24.75" customHeight="1">
      <c r="A9" s="107"/>
      <c r="B9" s="109"/>
      <c r="C9" s="105"/>
      <c r="D9" s="105"/>
      <c r="E9" s="105"/>
      <c r="F9" s="106"/>
      <c r="G9" s="106"/>
      <c r="H9" s="106"/>
      <c r="I9" s="105"/>
      <c r="J9" s="105"/>
      <c r="K9" s="105"/>
      <c r="L9" s="105"/>
      <c r="M9" s="105"/>
      <c r="N9" s="105"/>
      <c r="O9" s="105"/>
      <c r="P9" s="105"/>
      <c r="Q9" s="105"/>
    </row>
    <row r="10" spans="1:17" s="6" customFormat="1" ht="12.75">
      <c r="A10" s="107"/>
      <c r="B10" s="109"/>
      <c r="C10" s="106" t="s">
        <v>73</v>
      </c>
      <c r="D10" s="106" t="s">
        <v>72</v>
      </c>
      <c r="E10" s="105" t="s">
        <v>4</v>
      </c>
      <c r="F10" s="106" t="s">
        <v>73</v>
      </c>
      <c r="G10" s="106" t="s">
        <v>72</v>
      </c>
      <c r="H10" s="105" t="s">
        <v>4</v>
      </c>
      <c r="I10" s="106" t="s">
        <v>73</v>
      </c>
      <c r="J10" s="106" t="s">
        <v>72</v>
      </c>
      <c r="K10" s="105" t="s">
        <v>4</v>
      </c>
      <c r="L10" s="106" t="s">
        <v>73</v>
      </c>
      <c r="M10" s="106" t="s">
        <v>72</v>
      </c>
      <c r="N10" s="105" t="s">
        <v>4</v>
      </c>
      <c r="O10" s="106" t="s">
        <v>73</v>
      </c>
      <c r="P10" s="106" t="s">
        <v>72</v>
      </c>
      <c r="Q10" s="105" t="s">
        <v>4</v>
      </c>
    </row>
    <row r="11" spans="1:17" s="6" customFormat="1" ht="95.25" customHeight="1">
      <c r="A11" s="107"/>
      <c r="B11" s="109"/>
      <c r="C11" s="107"/>
      <c r="D11" s="107"/>
      <c r="E11" s="105"/>
      <c r="F11" s="107"/>
      <c r="G11" s="107"/>
      <c r="H11" s="105"/>
      <c r="I11" s="107"/>
      <c r="J11" s="107"/>
      <c r="K11" s="105"/>
      <c r="L11" s="107"/>
      <c r="M11" s="107"/>
      <c r="N11" s="105"/>
      <c r="O11" s="107"/>
      <c r="P11" s="107"/>
      <c r="Q11" s="105"/>
    </row>
    <row r="12" spans="1:17" ht="15.75">
      <c r="A12" s="31">
        <v>70202</v>
      </c>
      <c r="B12" s="26" t="s">
        <v>81</v>
      </c>
      <c r="C12" s="8">
        <f>C14+C49</f>
        <v>37.57300000000001</v>
      </c>
      <c r="D12" s="8">
        <f>D14+D49</f>
        <v>0</v>
      </c>
      <c r="E12" s="8">
        <f>C12+D12</f>
        <v>37.57300000000001</v>
      </c>
      <c r="F12" s="8">
        <f>F14+F49</f>
        <v>120.54899999999991</v>
      </c>
      <c r="G12" s="8">
        <f>G14+G49</f>
        <v>0</v>
      </c>
      <c r="H12" s="8">
        <f>F12+G12</f>
        <v>120.54899999999991</v>
      </c>
      <c r="I12" s="7">
        <f>I14+I49</f>
        <v>266.53900000000004</v>
      </c>
      <c r="J12" s="7">
        <f>J14+J49</f>
        <v>0</v>
      </c>
      <c r="K12" s="8">
        <f>I12+J12</f>
        <v>266.53900000000004</v>
      </c>
      <c r="L12" s="7">
        <f>L14+L49</f>
        <v>290.99899999999997</v>
      </c>
      <c r="M12" s="7">
        <f>M14+M49</f>
        <v>0</v>
      </c>
      <c r="N12" s="8">
        <f>L12+M12</f>
        <v>290.99899999999997</v>
      </c>
      <c r="O12" s="7">
        <f>O14+O49</f>
        <v>316.401</v>
      </c>
      <c r="P12" s="7">
        <f>P14+P49</f>
        <v>0</v>
      </c>
      <c r="Q12" s="8">
        <f>O12+P12</f>
        <v>316.401</v>
      </c>
    </row>
    <row r="13" spans="1:17" ht="15.75">
      <c r="A13" s="34"/>
      <c r="B13" s="17" t="s">
        <v>5</v>
      </c>
      <c r="C13" s="8"/>
      <c r="D13" s="8"/>
      <c r="E13" s="8"/>
      <c r="F13" s="8"/>
      <c r="G13" s="8"/>
      <c r="H13" s="8"/>
      <c r="I13" s="7"/>
      <c r="J13" s="7"/>
      <c r="K13" s="8"/>
      <c r="L13" s="7"/>
      <c r="M13" s="7"/>
      <c r="N13" s="8"/>
      <c r="O13" s="7"/>
      <c r="P13" s="7"/>
      <c r="Q13" s="8"/>
    </row>
    <row r="14" spans="1:17" s="28" customFormat="1" ht="15.75">
      <c r="A14" s="16">
        <v>2000</v>
      </c>
      <c r="B14" s="18" t="s">
        <v>6</v>
      </c>
      <c r="C14" s="12">
        <f>C15+C20+C36+C39+C43+C47+C48</f>
        <v>37.57300000000001</v>
      </c>
      <c r="D14" s="12">
        <f>D15+D20+D36+D39+D43+D47+D48</f>
        <v>0</v>
      </c>
      <c r="E14" s="12">
        <f aca="true" t="shared" si="0" ref="E14:E69">C14+D14</f>
        <v>37.57300000000001</v>
      </c>
      <c r="F14" s="12">
        <f>F15+F20+F36+F39+F43+F47+F48</f>
        <v>120.54899999999991</v>
      </c>
      <c r="G14" s="12">
        <f>G15+G20+G36+G39+G43+G47+G48</f>
        <v>0</v>
      </c>
      <c r="H14" s="12">
        <f>F14+G14</f>
        <v>120.54899999999991</v>
      </c>
      <c r="I14" s="9">
        <f>I15+I20+I36+I39+I43+I47+I48</f>
        <v>266.53900000000004</v>
      </c>
      <c r="J14" s="9">
        <f>J15+J20+J36+J39+J43+J47+J48</f>
        <v>0</v>
      </c>
      <c r="K14" s="12">
        <f>I14+J14</f>
        <v>266.53900000000004</v>
      </c>
      <c r="L14" s="9">
        <f>L15+L20+L36+L39+L43+L47+L48</f>
        <v>290.99899999999997</v>
      </c>
      <c r="M14" s="9">
        <f>M15+M20+M36+M39+M43+M47+M48</f>
        <v>0</v>
      </c>
      <c r="N14" s="12">
        <f>L14+M14</f>
        <v>290.99899999999997</v>
      </c>
      <c r="O14" s="9">
        <f>O15+O20+O36+O39+O43+O47+O48</f>
        <v>316.401</v>
      </c>
      <c r="P14" s="9">
        <f>P15+P20+P36+P39+P43+P47+P48</f>
        <v>0</v>
      </c>
      <c r="Q14" s="12">
        <f>O14+P14</f>
        <v>316.401</v>
      </c>
    </row>
    <row r="15" spans="1:17" s="29" customFormat="1" ht="15.75">
      <c r="A15" s="16">
        <v>2100</v>
      </c>
      <c r="B15" s="18" t="s">
        <v>7</v>
      </c>
      <c r="C15" s="12">
        <f>C17+C19</f>
        <v>0</v>
      </c>
      <c r="D15" s="12">
        <f>D17+D19</f>
        <v>0</v>
      </c>
      <c r="E15" s="12">
        <f t="shared" si="0"/>
        <v>0</v>
      </c>
      <c r="F15" s="12">
        <f>F17+F19</f>
        <v>110.39899999999992</v>
      </c>
      <c r="G15" s="12">
        <f>G17+G19</f>
        <v>0</v>
      </c>
      <c r="H15" s="12">
        <f>F15+G15</f>
        <v>110.39899999999992</v>
      </c>
      <c r="I15" s="9">
        <f>I17+I19</f>
        <v>168.603</v>
      </c>
      <c r="J15" s="9">
        <f>J17+J19</f>
        <v>0</v>
      </c>
      <c r="K15" s="12">
        <f>I15+J15</f>
        <v>168.603</v>
      </c>
      <c r="L15" s="9">
        <f>L17+L19</f>
        <v>187.67700000000002</v>
      </c>
      <c r="M15" s="9">
        <f>M17+M19</f>
        <v>0</v>
      </c>
      <c r="N15" s="12">
        <f>L15+M15</f>
        <v>187.67700000000002</v>
      </c>
      <c r="O15" s="9">
        <f>O17+O19</f>
        <v>207.70600000000002</v>
      </c>
      <c r="P15" s="9">
        <f>P17+P19</f>
        <v>0</v>
      </c>
      <c r="Q15" s="12">
        <f>O15+P15</f>
        <v>207.70600000000002</v>
      </c>
    </row>
    <row r="16" spans="1:17" s="30" customFormat="1" ht="15.75">
      <c r="A16" s="17">
        <v>2110</v>
      </c>
      <c r="B16" s="19" t="s">
        <v>8</v>
      </c>
      <c r="C16" s="14">
        <f>C17</f>
        <v>0</v>
      </c>
      <c r="D16" s="14">
        <f>D17</f>
        <v>0</v>
      </c>
      <c r="E16" s="8">
        <f t="shared" si="0"/>
        <v>0</v>
      </c>
      <c r="F16" s="14">
        <f>F17</f>
        <v>90.4899999999999</v>
      </c>
      <c r="G16" s="14">
        <f>G17</f>
        <v>0</v>
      </c>
      <c r="H16" s="8">
        <f>F16+G16</f>
        <v>90.4899999999999</v>
      </c>
      <c r="I16" s="11">
        <f>I17</f>
        <v>138.199</v>
      </c>
      <c r="J16" s="11">
        <f>J17</f>
        <v>0</v>
      </c>
      <c r="K16" s="8">
        <f>I16+J16</f>
        <v>138.199</v>
      </c>
      <c r="L16" s="11">
        <f>L17</f>
        <v>153.834</v>
      </c>
      <c r="M16" s="11">
        <f>M17</f>
        <v>0</v>
      </c>
      <c r="N16" s="8">
        <f>L16+M16</f>
        <v>153.834</v>
      </c>
      <c r="O16" s="11">
        <f>O17</f>
        <v>170.251</v>
      </c>
      <c r="P16" s="11">
        <f>P17</f>
        <v>0</v>
      </c>
      <c r="Q16" s="8">
        <f>O16+P16</f>
        <v>170.251</v>
      </c>
    </row>
    <row r="17" spans="1:17" ht="15.75">
      <c r="A17" s="17">
        <v>2111</v>
      </c>
      <c r="B17" s="19" t="s">
        <v>9</v>
      </c>
      <c r="C17" s="8"/>
      <c r="D17" s="8"/>
      <c r="E17" s="8">
        <f t="shared" si="0"/>
        <v>0</v>
      </c>
      <c r="F17" s="8">
        <f>620.353-529.863</f>
        <v>90.4899999999999</v>
      </c>
      <c r="G17" s="8"/>
      <c r="H17" s="8">
        <f>F17+G17</f>
        <v>90.4899999999999</v>
      </c>
      <c r="I17" s="7">
        <v>138.199</v>
      </c>
      <c r="J17" s="7"/>
      <c r="K17" s="8">
        <f>I17+J17</f>
        <v>138.199</v>
      </c>
      <c r="L17" s="7">
        <v>153.834</v>
      </c>
      <c r="M17" s="7"/>
      <c r="N17" s="8">
        <f>L17+M17</f>
        <v>153.834</v>
      </c>
      <c r="O17" s="7">
        <v>170.251</v>
      </c>
      <c r="P17" s="7"/>
      <c r="Q17" s="8">
        <f>O17+P17</f>
        <v>170.251</v>
      </c>
    </row>
    <row r="18" spans="1:17" s="30" customFormat="1" ht="15.75">
      <c r="A18" s="17">
        <v>2112</v>
      </c>
      <c r="B18" s="19" t="s">
        <v>10</v>
      </c>
      <c r="C18" s="14"/>
      <c r="D18" s="14"/>
      <c r="E18" s="8">
        <f>C18+D18</f>
        <v>0</v>
      </c>
      <c r="F18" s="14"/>
      <c r="G18" s="14"/>
      <c r="H18" s="8">
        <f>F18+G18</f>
        <v>0</v>
      </c>
      <c r="I18" s="11"/>
      <c r="J18" s="11"/>
      <c r="K18" s="8">
        <f>I18+J18</f>
        <v>0</v>
      </c>
      <c r="L18" s="11"/>
      <c r="M18" s="11"/>
      <c r="N18" s="8">
        <f>L18+M18</f>
        <v>0</v>
      </c>
      <c r="O18" s="11"/>
      <c r="P18" s="11"/>
      <c r="Q18" s="8">
        <f>O18+P18</f>
        <v>0</v>
      </c>
    </row>
    <row r="19" spans="1:17" s="30" customFormat="1" ht="15.75">
      <c r="A19" s="17">
        <v>2120</v>
      </c>
      <c r="B19" s="19" t="s">
        <v>11</v>
      </c>
      <c r="C19" s="14"/>
      <c r="D19" s="14"/>
      <c r="E19" s="8">
        <f t="shared" si="0"/>
        <v>0</v>
      </c>
      <c r="F19" s="14">
        <f>136.479-116.57</f>
        <v>19.90900000000002</v>
      </c>
      <c r="G19" s="14"/>
      <c r="H19" s="8">
        <f aca="true" t="shared" si="1" ref="H19:H69">F19+G19</f>
        <v>19.90900000000002</v>
      </c>
      <c r="I19" s="11">
        <f>ROUND(I17*0.22,3)</f>
        <v>30.404</v>
      </c>
      <c r="J19" s="11"/>
      <c r="K19" s="8">
        <f aca="true" t="shared" si="2" ref="K19:K69">I19+J19</f>
        <v>30.404</v>
      </c>
      <c r="L19" s="11">
        <f>ROUND(L17*0.22,3)</f>
        <v>33.843</v>
      </c>
      <c r="M19" s="11"/>
      <c r="N19" s="8">
        <f aca="true" t="shared" si="3" ref="N19:N69">L19+M19</f>
        <v>33.843</v>
      </c>
      <c r="O19" s="11">
        <f>ROUND(O17*0.22,3)</f>
        <v>37.455</v>
      </c>
      <c r="P19" s="11"/>
      <c r="Q19" s="8">
        <f aca="true" t="shared" si="4" ref="Q19:Q69">O19+P19</f>
        <v>37.455</v>
      </c>
    </row>
    <row r="20" spans="1:17" ht="15.75">
      <c r="A20" s="16">
        <v>2200</v>
      </c>
      <c r="B20" s="18" t="s">
        <v>12</v>
      </c>
      <c r="C20" s="8">
        <f>SUM(C21:C27,C33)</f>
        <v>31.792000000000005</v>
      </c>
      <c r="D20" s="8">
        <f>SUM(D21:D27,D33)</f>
        <v>0</v>
      </c>
      <c r="E20" s="8">
        <f t="shared" si="0"/>
        <v>31.792000000000005</v>
      </c>
      <c r="F20" s="8">
        <f>SUM(F21:F27,F33)</f>
        <v>9.651</v>
      </c>
      <c r="G20" s="8">
        <f>SUM(G21:G27,G33)</f>
        <v>0</v>
      </c>
      <c r="H20" s="8">
        <f t="shared" si="1"/>
        <v>9.651</v>
      </c>
      <c r="I20" s="7">
        <f>SUM(I21:I27,I33)</f>
        <v>97.377</v>
      </c>
      <c r="J20" s="7">
        <f>SUM(J21:J27,J33)</f>
        <v>0</v>
      </c>
      <c r="K20" s="8">
        <f t="shared" si="2"/>
        <v>97.377</v>
      </c>
      <c r="L20" s="7">
        <f>SUM(L21:L27,L33)</f>
        <v>102.732</v>
      </c>
      <c r="M20" s="7">
        <f>SUM(M21:M27,M33)</f>
        <v>0</v>
      </c>
      <c r="N20" s="8">
        <f t="shared" si="3"/>
        <v>102.732</v>
      </c>
      <c r="O20" s="7">
        <f>SUM(O21:O27,O33)</f>
        <v>108.07400000000001</v>
      </c>
      <c r="P20" s="7">
        <f>SUM(P21:P27,P33)</f>
        <v>0</v>
      </c>
      <c r="Q20" s="8">
        <f t="shared" si="4"/>
        <v>108.07400000000001</v>
      </c>
    </row>
    <row r="21" spans="1:17" ht="15.75">
      <c r="A21" s="17">
        <v>2210</v>
      </c>
      <c r="B21" s="19" t="s">
        <v>13</v>
      </c>
      <c r="C21" s="8"/>
      <c r="D21" s="8"/>
      <c r="E21" s="8">
        <f t="shared" si="0"/>
        <v>0</v>
      </c>
      <c r="F21" s="8"/>
      <c r="G21" s="8"/>
      <c r="H21" s="8">
        <f t="shared" si="1"/>
        <v>0</v>
      </c>
      <c r="I21" s="7">
        <f>ROUND(F21*1.081,3)</f>
        <v>0</v>
      </c>
      <c r="J21" s="7"/>
      <c r="K21" s="8">
        <f t="shared" si="2"/>
        <v>0</v>
      </c>
      <c r="L21" s="7">
        <f>ROUND(I21*1.055,3)</f>
        <v>0</v>
      </c>
      <c r="M21" s="7">
        <f>ROUND(J21*1.055,3)</f>
        <v>0</v>
      </c>
      <c r="N21" s="8">
        <f t="shared" si="3"/>
        <v>0</v>
      </c>
      <c r="O21" s="7">
        <f>ROUND(L21*1.052,3)</f>
        <v>0</v>
      </c>
      <c r="P21" s="7">
        <f>ROUND(M21*1.052,3)</f>
        <v>0</v>
      </c>
      <c r="Q21" s="8">
        <f t="shared" si="4"/>
        <v>0</v>
      </c>
    </row>
    <row r="22" spans="1:17" ht="15.75">
      <c r="A22" s="17">
        <v>2220</v>
      </c>
      <c r="B22" s="19" t="s">
        <v>14</v>
      </c>
      <c r="C22" s="8"/>
      <c r="D22" s="8"/>
      <c r="E22" s="8">
        <f t="shared" si="0"/>
        <v>0</v>
      </c>
      <c r="F22" s="8"/>
      <c r="G22" s="8"/>
      <c r="H22" s="8">
        <f t="shared" si="1"/>
        <v>0</v>
      </c>
      <c r="I22" s="7"/>
      <c r="J22" s="7"/>
      <c r="K22" s="8">
        <f t="shared" si="2"/>
        <v>0</v>
      </c>
      <c r="L22" s="7">
        <f aca="true" t="shared" si="5" ref="L22:M26">ROUND(I22*1.055,3)</f>
        <v>0</v>
      </c>
      <c r="M22" s="7">
        <f t="shared" si="5"/>
        <v>0</v>
      </c>
      <c r="N22" s="8">
        <f t="shared" si="3"/>
        <v>0</v>
      </c>
      <c r="O22" s="7">
        <f aca="true" t="shared" si="6" ref="O22:P26">ROUND(L22*1.052,3)</f>
        <v>0</v>
      </c>
      <c r="P22" s="7">
        <f t="shared" si="6"/>
        <v>0</v>
      </c>
      <c r="Q22" s="8">
        <f t="shared" si="4"/>
        <v>0</v>
      </c>
    </row>
    <row r="23" spans="1:17" ht="15.75">
      <c r="A23" s="17">
        <v>2230</v>
      </c>
      <c r="B23" s="19" t="s">
        <v>15</v>
      </c>
      <c r="C23" s="8"/>
      <c r="D23" s="8"/>
      <c r="E23" s="8">
        <f t="shared" si="0"/>
        <v>0</v>
      </c>
      <c r="F23" s="8"/>
      <c r="G23" s="8"/>
      <c r="H23" s="8">
        <f t="shared" si="1"/>
        <v>0</v>
      </c>
      <c r="I23" s="7"/>
      <c r="J23" s="7"/>
      <c r="K23" s="8">
        <f t="shared" si="2"/>
        <v>0</v>
      </c>
      <c r="L23" s="7">
        <f t="shared" si="5"/>
        <v>0</v>
      </c>
      <c r="M23" s="7">
        <f t="shared" si="5"/>
        <v>0</v>
      </c>
      <c r="N23" s="8">
        <f t="shared" si="3"/>
        <v>0</v>
      </c>
      <c r="O23" s="7">
        <f t="shared" si="6"/>
        <v>0</v>
      </c>
      <c r="P23" s="7">
        <f t="shared" si="6"/>
        <v>0</v>
      </c>
      <c r="Q23" s="8">
        <f t="shared" si="4"/>
        <v>0</v>
      </c>
    </row>
    <row r="24" spans="1:17" ht="15.75">
      <c r="A24" s="17">
        <v>2240</v>
      </c>
      <c r="B24" s="19" t="s">
        <v>16</v>
      </c>
      <c r="C24" s="8">
        <f>51.136-19.644</f>
        <v>31.492000000000004</v>
      </c>
      <c r="D24" s="8"/>
      <c r="E24" s="8">
        <f t="shared" si="0"/>
        <v>31.492000000000004</v>
      </c>
      <c r="F24" s="8">
        <f>9.651</f>
        <v>9.651</v>
      </c>
      <c r="G24" s="8"/>
      <c r="H24" s="8">
        <f t="shared" si="1"/>
        <v>9.651</v>
      </c>
      <c r="I24" s="7">
        <v>97.027</v>
      </c>
      <c r="J24" s="7"/>
      <c r="K24" s="8">
        <f t="shared" si="2"/>
        <v>97.027</v>
      </c>
      <c r="L24" s="7">
        <f t="shared" si="5"/>
        <v>102.363</v>
      </c>
      <c r="M24" s="7">
        <f t="shared" si="5"/>
        <v>0</v>
      </c>
      <c r="N24" s="8">
        <f t="shared" si="3"/>
        <v>102.363</v>
      </c>
      <c r="O24" s="7">
        <f t="shared" si="6"/>
        <v>107.686</v>
      </c>
      <c r="P24" s="7">
        <f t="shared" si="6"/>
        <v>0</v>
      </c>
      <c r="Q24" s="8">
        <f t="shared" si="4"/>
        <v>107.686</v>
      </c>
    </row>
    <row r="25" spans="1:17" s="30" customFormat="1" ht="15.75">
      <c r="A25" s="17">
        <v>2250</v>
      </c>
      <c r="B25" s="19" t="s">
        <v>17</v>
      </c>
      <c r="C25" s="14"/>
      <c r="D25" s="14"/>
      <c r="E25" s="8">
        <f t="shared" si="0"/>
        <v>0</v>
      </c>
      <c r="F25" s="14"/>
      <c r="G25" s="14"/>
      <c r="H25" s="8">
        <f t="shared" si="1"/>
        <v>0</v>
      </c>
      <c r="I25" s="7">
        <f>ROUND(F25*1.081,3)</f>
        <v>0</v>
      </c>
      <c r="J25" s="11"/>
      <c r="K25" s="8">
        <f t="shared" si="2"/>
        <v>0</v>
      </c>
      <c r="L25" s="7">
        <f t="shared" si="5"/>
        <v>0</v>
      </c>
      <c r="M25" s="7">
        <f t="shared" si="5"/>
        <v>0</v>
      </c>
      <c r="N25" s="8">
        <f t="shared" si="3"/>
        <v>0</v>
      </c>
      <c r="O25" s="7">
        <f t="shared" si="6"/>
        <v>0</v>
      </c>
      <c r="P25" s="7">
        <f t="shared" si="6"/>
        <v>0</v>
      </c>
      <c r="Q25" s="8">
        <f t="shared" si="4"/>
        <v>0</v>
      </c>
    </row>
    <row r="26" spans="1:17" s="30" customFormat="1" ht="15.75">
      <c r="A26" s="17">
        <v>2260</v>
      </c>
      <c r="B26" s="19" t="s">
        <v>18</v>
      </c>
      <c r="C26" s="14"/>
      <c r="D26" s="14"/>
      <c r="E26" s="8">
        <f t="shared" si="0"/>
        <v>0</v>
      </c>
      <c r="F26" s="14"/>
      <c r="G26" s="14"/>
      <c r="H26" s="8">
        <f t="shared" si="1"/>
        <v>0</v>
      </c>
      <c r="I26" s="7">
        <f>ROUND(F26*1.081,3)</f>
        <v>0</v>
      </c>
      <c r="J26" s="11"/>
      <c r="K26" s="8">
        <f t="shared" si="2"/>
        <v>0</v>
      </c>
      <c r="L26" s="7">
        <f t="shared" si="5"/>
        <v>0</v>
      </c>
      <c r="M26" s="7">
        <f t="shared" si="5"/>
        <v>0</v>
      </c>
      <c r="N26" s="8">
        <f t="shared" si="3"/>
        <v>0</v>
      </c>
      <c r="O26" s="7">
        <f t="shared" si="6"/>
        <v>0</v>
      </c>
      <c r="P26" s="7">
        <f t="shared" si="6"/>
        <v>0</v>
      </c>
      <c r="Q26" s="8">
        <f t="shared" si="4"/>
        <v>0</v>
      </c>
    </row>
    <row r="27" spans="1:17" ht="15.75">
      <c r="A27" s="17">
        <v>2270</v>
      </c>
      <c r="B27" s="19" t="s">
        <v>19</v>
      </c>
      <c r="C27" s="8">
        <f>SUM(C28:C32)</f>
        <v>0</v>
      </c>
      <c r="D27" s="8">
        <f>SUM(D28:D32)</f>
        <v>0</v>
      </c>
      <c r="E27" s="8">
        <f t="shared" si="0"/>
        <v>0</v>
      </c>
      <c r="F27" s="8">
        <f>SUM(F28:F32)</f>
        <v>0</v>
      </c>
      <c r="G27" s="8">
        <f>SUM(G28:G32)</f>
        <v>0</v>
      </c>
      <c r="H27" s="8">
        <f t="shared" si="1"/>
        <v>0</v>
      </c>
      <c r="I27" s="7">
        <f>SUM(I28:I32)</f>
        <v>0</v>
      </c>
      <c r="J27" s="7">
        <f>SUM(J28:J32)</f>
        <v>0</v>
      </c>
      <c r="K27" s="8">
        <f t="shared" si="2"/>
        <v>0</v>
      </c>
      <c r="L27" s="7">
        <f>SUM(L28:L32)</f>
        <v>0</v>
      </c>
      <c r="M27" s="7">
        <f>SUM(M28:M32)</f>
        <v>0</v>
      </c>
      <c r="N27" s="8">
        <f t="shared" si="3"/>
        <v>0</v>
      </c>
      <c r="O27" s="7">
        <f>SUM(O28:O32)</f>
        <v>0</v>
      </c>
      <c r="P27" s="7">
        <f>SUM(P28:P32)</f>
        <v>0</v>
      </c>
      <c r="Q27" s="8">
        <f t="shared" si="4"/>
        <v>0</v>
      </c>
    </row>
    <row r="28" spans="1:17" ht="15.75">
      <c r="A28" s="17">
        <v>2271</v>
      </c>
      <c r="B28" s="19" t="s">
        <v>20</v>
      </c>
      <c r="C28" s="8"/>
      <c r="D28" s="8"/>
      <c r="E28" s="8">
        <f t="shared" si="0"/>
        <v>0</v>
      </c>
      <c r="F28" s="8">
        <f>210.613-210.613</f>
        <v>0</v>
      </c>
      <c r="G28" s="8"/>
      <c r="H28" s="8">
        <f t="shared" si="1"/>
        <v>0</v>
      </c>
      <c r="I28" s="7"/>
      <c r="J28" s="7"/>
      <c r="K28" s="8">
        <f t="shared" si="2"/>
        <v>0</v>
      </c>
      <c r="L28" s="7">
        <f>ROUND(I28*1.0688,3)</f>
        <v>0</v>
      </c>
      <c r="M28" s="7">
        <f>ROUND(J28*1.0688,3)</f>
        <v>0</v>
      </c>
      <c r="N28" s="8">
        <f t="shared" si="3"/>
        <v>0</v>
      </c>
      <c r="O28" s="7">
        <f aca="true" t="shared" si="7" ref="O28:P32">ROUND(L28*1.052,3)</f>
        <v>0</v>
      </c>
      <c r="P28" s="7">
        <f t="shared" si="7"/>
        <v>0</v>
      </c>
      <c r="Q28" s="8">
        <f t="shared" si="4"/>
        <v>0</v>
      </c>
    </row>
    <row r="29" spans="1:17" ht="15.75">
      <c r="A29" s="17">
        <v>2272</v>
      </c>
      <c r="B29" s="19" t="s">
        <v>21</v>
      </c>
      <c r="C29" s="8"/>
      <c r="D29" s="8"/>
      <c r="E29" s="8">
        <f t="shared" si="0"/>
        <v>0</v>
      </c>
      <c r="F29" s="8">
        <f>1.969-1.969</f>
        <v>0</v>
      </c>
      <c r="G29" s="8"/>
      <c r="H29" s="8">
        <f t="shared" si="1"/>
        <v>0</v>
      </c>
      <c r="I29" s="7"/>
      <c r="J29" s="7"/>
      <c r="K29" s="8">
        <f t="shared" si="2"/>
        <v>0</v>
      </c>
      <c r="L29" s="7">
        <f aca="true" t="shared" si="8" ref="L29:M32">ROUND(I29*1.0688,3)</f>
        <v>0</v>
      </c>
      <c r="M29" s="7">
        <f t="shared" si="8"/>
        <v>0</v>
      </c>
      <c r="N29" s="8">
        <f t="shared" si="3"/>
        <v>0</v>
      </c>
      <c r="O29" s="7">
        <f t="shared" si="7"/>
        <v>0</v>
      </c>
      <c r="P29" s="7">
        <f t="shared" si="7"/>
        <v>0</v>
      </c>
      <c r="Q29" s="8">
        <f t="shared" si="4"/>
        <v>0</v>
      </c>
    </row>
    <row r="30" spans="1:17" ht="15.75">
      <c r="A30" s="17">
        <v>2273</v>
      </c>
      <c r="B30" s="19" t="s">
        <v>22</v>
      </c>
      <c r="C30" s="8"/>
      <c r="D30" s="8"/>
      <c r="E30" s="8">
        <f t="shared" si="0"/>
        <v>0</v>
      </c>
      <c r="F30" s="8">
        <f>8.743-8.743</f>
        <v>0</v>
      </c>
      <c r="G30" s="8"/>
      <c r="H30" s="8">
        <f t="shared" si="1"/>
        <v>0</v>
      </c>
      <c r="I30" s="7"/>
      <c r="J30" s="7"/>
      <c r="K30" s="8">
        <f t="shared" si="2"/>
        <v>0</v>
      </c>
      <c r="L30" s="7">
        <f t="shared" si="8"/>
        <v>0</v>
      </c>
      <c r="M30" s="7">
        <f t="shared" si="8"/>
        <v>0</v>
      </c>
      <c r="N30" s="8">
        <f t="shared" si="3"/>
        <v>0</v>
      </c>
      <c r="O30" s="7">
        <f t="shared" si="7"/>
        <v>0</v>
      </c>
      <c r="P30" s="7">
        <f t="shared" si="7"/>
        <v>0</v>
      </c>
      <c r="Q30" s="8">
        <f t="shared" si="4"/>
        <v>0</v>
      </c>
    </row>
    <row r="31" spans="1:17" ht="15.75">
      <c r="A31" s="17">
        <v>2274</v>
      </c>
      <c r="B31" s="19" t="s">
        <v>23</v>
      </c>
      <c r="C31" s="8"/>
      <c r="D31" s="8"/>
      <c r="E31" s="8">
        <f t="shared" si="0"/>
        <v>0</v>
      </c>
      <c r="F31" s="8"/>
      <c r="G31" s="8"/>
      <c r="H31" s="8">
        <f t="shared" si="1"/>
        <v>0</v>
      </c>
      <c r="I31" s="7"/>
      <c r="J31" s="7"/>
      <c r="K31" s="8">
        <f t="shared" si="2"/>
        <v>0</v>
      </c>
      <c r="L31" s="7">
        <f t="shared" si="8"/>
        <v>0</v>
      </c>
      <c r="M31" s="7">
        <f t="shared" si="8"/>
        <v>0</v>
      </c>
      <c r="N31" s="8">
        <f t="shared" si="3"/>
        <v>0</v>
      </c>
      <c r="O31" s="7">
        <f t="shared" si="7"/>
        <v>0</v>
      </c>
      <c r="P31" s="7">
        <f t="shared" si="7"/>
        <v>0</v>
      </c>
      <c r="Q31" s="8">
        <f t="shared" si="4"/>
        <v>0</v>
      </c>
    </row>
    <row r="32" spans="1:17" ht="15.75">
      <c r="A32" s="17">
        <v>2275</v>
      </c>
      <c r="B32" s="19" t="s">
        <v>24</v>
      </c>
      <c r="C32" s="8"/>
      <c r="D32" s="8"/>
      <c r="E32" s="8">
        <f t="shared" si="0"/>
        <v>0</v>
      </c>
      <c r="F32" s="8"/>
      <c r="G32" s="8"/>
      <c r="H32" s="8">
        <f t="shared" si="1"/>
        <v>0</v>
      </c>
      <c r="I32" s="7"/>
      <c r="J32" s="7"/>
      <c r="K32" s="8">
        <f t="shared" si="2"/>
        <v>0</v>
      </c>
      <c r="L32" s="7">
        <f t="shared" si="8"/>
        <v>0</v>
      </c>
      <c r="M32" s="7">
        <f t="shared" si="8"/>
        <v>0</v>
      </c>
      <c r="N32" s="8">
        <f t="shared" si="3"/>
        <v>0</v>
      </c>
      <c r="O32" s="7">
        <f t="shared" si="7"/>
        <v>0</v>
      </c>
      <c r="P32" s="7">
        <f t="shared" si="7"/>
        <v>0</v>
      </c>
      <c r="Q32" s="8">
        <f t="shared" si="4"/>
        <v>0</v>
      </c>
    </row>
    <row r="33" spans="1:17" s="30" customFormat="1" ht="30">
      <c r="A33" s="17">
        <v>2280</v>
      </c>
      <c r="B33" s="20" t="s">
        <v>25</v>
      </c>
      <c r="C33" s="14">
        <f>SUM(C34:C35)</f>
        <v>0.3</v>
      </c>
      <c r="D33" s="14">
        <f>SUM(D34:D35)</f>
        <v>0</v>
      </c>
      <c r="E33" s="8">
        <f t="shared" si="0"/>
        <v>0.3</v>
      </c>
      <c r="F33" s="14">
        <f>SUM(F34:F35)</f>
        <v>0</v>
      </c>
      <c r="G33" s="14">
        <f>SUM(G34:G35)</f>
        <v>0</v>
      </c>
      <c r="H33" s="8">
        <f t="shared" si="1"/>
        <v>0</v>
      </c>
      <c r="I33" s="11">
        <f>SUM(I34:I35)</f>
        <v>0.35</v>
      </c>
      <c r="J33" s="11">
        <f>SUM(J34:J35)</f>
        <v>0</v>
      </c>
      <c r="K33" s="8">
        <f t="shared" si="2"/>
        <v>0.35</v>
      </c>
      <c r="L33" s="11">
        <f>SUM(L34:L35)</f>
        <v>0.369</v>
      </c>
      <c r="M33" s="11">
        <f>SUM(M34:M35)</f>
        <v>0</v>
      </c>
      <c r="N33" s="8">
        <f t="shared" si="3"/>
        <v>0.369</v>
      </c>
      <c r="O33" s="11">
        <f>SUM(O34:O35)</f>
        <v>0.388</v>
      </c>
      <c r="P33" s="11">
        <f>SUM(P34:P35)</f>
        <v>0</v>
      </c>
      <c r="Q33" s="8">
        <f t="shared" si="4"/>
        <v>0.388</v>
      </c>
    </row>
    <row r="34" spans="1:17" s="30" customFormat="1" ht="45">
      <c r="A34" s="17">
        <v>2281</v>
      </c>
      <c r="B34" s="20" t="s">
        <v>26</v>
      </c>
      <c r="C34" s="14"/>
      <c r="D34" s="14"/>
      <c r="E34" s="8">
        <f t="shared" si="0"/>
        <v>0</v>
      </c>
      <c r="F34" s="14"/>
      <c r="G34" s="14"/>
      <c r="H34" s="8">
        <f t="shared" si="1"/>
        <v>0</v>
      </c>
      <c r="I34" s="11"/>
      <c r="J34" s="11"/>
      <c r="K34" s="8">
        <f t="shared" si="2"/>
        <v>0</v>
      </c>
      <c r="L34" s="7">
        <f>ROUND(I34*1.055,3)</f>
        <v>0</v>
      </c>
      <c r="M34" s="7">
        <f>ROUND(J34*1.055,3)</f>
        <v>0</v>
      </c>
      <c r="N34" s="8">
        <f t="shared" si="3"/>
        <v>0</v>
      </c>
      <c r="O34" s="7">
        <f>ROUND(L34*1.052,3)</f>
        <v>0</v>
      </c>
      <c r="P34" s="7">
        <f>ROUND(M34*1.052,3)</f>
        <v>0</v>
      </c>
      <c r="Q34" s="8">
        <f t="shared" si="4"/>
        <v>0</v>
      </c>
    </row>
    <row r="35" spans="1:17" s="30" customFormat="1" ht="45">
      <c r="A35" s="17">
        <v>2282</v>
      </c>
      <c r="B35" s="20" t="s">
        <v>27</v>
      </c>
      <c r="C35" s="14">
        <v>0.3</v>
      </c>
      <c r="D35" s="14"/>
      <c r="E35" s="8">
        <f t="shared" si="0"/>
        <v>0.3</v>
      </c>
      <c r="F35" s="14"/>
      <c r="G35" s="14"/>
      <c r="H35" s="8">
        <f t="shared" si="1"/>
        <v>0</v>
      </c>
      <c r="I35" s="7">
        <v>0.35</v>
      </c>
      <c r="J35" s="11"/>
      <c r="K35" s="8">
        <f t="shared" si="2"/>
        <v>0.35</v>
      </c>
      <c r="L35" s="7">
        <f>ROUND(I35*1.055,3)</f>
        <v>0.369</v>
      </c>
      <c r="M35" s="7">
        <f>ROUND(J35*1.055,3)</f>
        <v>0</v>
      </c>
      <c r="N35" s="8">
        <f t="shared" si="3"/>
        <v>0.369</v>
      </c>
      <c r="O35" s="7">
        <f>ROUND(L35*1.052,3)</f>
        <v>0.388</v>
      </c>
      <c r="P35" s="7">
        <f>ROUND(M35*1.052,3)</f>
        <v>0</v>
      </c>
      <c r="Q35" s="8">
        <f t="shared" si="4"/>
        <v>0.388</v>
      </c>
    </row>
    <row r="36" spans="1:17" s="29" customFormat="1" ht="15.75">
      <c r="A36" s="16">
        <v>2400</v>
      </c>
      <c r="B36" s="18" t="s">
        <v>28</v>
      </c>
      <c r="C36" s="13">
        <f>SUM(C37:C38)</f>
        <v>0</v>
      </c>
      <c r="D36" s="13">
        <f>SUM(D37:D38)</f>
        <v>0</v>
      </c>
      <c r="E36" s="8">
        <f t="shared" si="0"/>
        <v>0</v>
      </c>
      <c r="F36" s="13">
        <f>SUM(F37:F38)</f>
        <v>0</v>
      </c>
      <c r="G36" s="13">
        <f>SUM(G37:G38)</f>
        <v>0</v>
      </c>
      <c r="H36" s="8">
        <f t="shared" si="1"/>
        <v>0</v>
      </c>
      <c r="I36" s="10">
        <f>SUM(I37:I38)</f>
        <v>0</v>
      </c>
      <c r="J36" s="10">
        <f>SUM(J37:J38)</f>
        <v>0</v>
      </c>
      <c r="K36" s="8">
        <f t="shared" si="2"/>
        <v>0</v>
      </c>
      <c r="L36" s="10">
        <f>SUM(L37:L38)</f>
        <v>0</v>
      </c>
      <c r="M36" s="10">
        <f>SUM(M37:M38)</f>
        <v>0</v>
      </c>
      <c r="N36" s="8">
        <f t="shared" si="3"/>
        <v>0</v>
      </c>
      <c r="O36" s="10">
        <f>SUM(O37:O38)</f>
        <v>0</v>
      </c>
      <c r="P36" s="10">
        <f>SUM(P37:P38)</f>
        <v>0</v>
      </c>
      <c r="Q36" s="8">
        <f t="shared" si="4"/>
        <v>0</v>
      </c>
    </row>
    <row r="37" spans="1:17" s="30" customFormat="1" ht="15.75">
      <c r="A37" s="17">
        <v>2410</v>
      </c>
      <c r="B37" s="19" t="s">
        <v>29</v>
      </c>
      <c r="C37" s="14"/>
      <c r="D37" s="14"/>
      <c r="E37" s="8">
        <f t="shared" si="0"/>
        <v>0</v>
      </c>
      <c r="F37" s="14"/>
      <c r="G37" s="14"/>
      <c r="H37" s="8">
        <f t="shared" si="1"/>
        <v>0</v>
      </c>
      <c r="I37" s="11"/>
      <c r="J37" s="11"/>
      <c r="K37" s="8">
        <f t="shared" si="2"/>
        <v>0</v>
      </c>
      <c r="L37" s="11"/>
      <c r="M37" s="11"/>
      <c r="N37" s="8">
        <f t="shared" si="3"/>
        <v>0</v>
      </c>
      <c r="O37" s="11"/>
      <c r="P37" s="11"/>
      <c r="Q37" s="8">
        <f t="shared" si="4"/>
        <v>0</v>
      </c>
    </row>
    <row r="38" spans="1:17" s="30" customFormat="1" ht="15.75">
      <c r="A38" s="17">
        <v>2420</v>
      </c>
      <c r="B38" s="19" t="s">
        <v>30</v>
      </c>
      <c r="C38" s="14"/>
      <c r="D38" s="14"/>
      <c r="E38" s="8">
        <f t="shared" si="0"/>
        <v>0</v>
      </c>
      <c r="F38" s="14"/>
      <c r="G38" s="14"/>
      <c r="H38" s="8">
        <f t="shared" si="1"/>
        <v>0</v>
      </c>
      <c r="I38" s="11"/>
      <c r="J38" s="11"/>
      <c r="K38" s="8">
        <f t="shared" si="2"/>
        <v>0</v>
      </c>
      <c r="L38" s="11"/>
      <c r="M38" s="11"/>
      <c r="N38" s="8">
        <f t="shared" si="3"/>
        <v>0</v>
      </c>
      <c r="O38" s="11"/>
      <c r="P38" s="11"/>
      <c r="Q38" s="8">
        <f t="shared" si="4"/>
        <v>0</v>
      </c>
    </row>
    <row r="39" spans="1:17" s="30" customFormat="1" ht="15.75">
      <c r="A39" s="16">
        <v>2600</v>
      </c>
      <c r="B39" s="18" t="s">
        <v>31</v>
      </c>
      <c r="C39" s="14">
        <f>SUM(C40:C42)</f>
        <v>0</v>
      </c>
      <c r="D39" s="14">
        <f>SUM(D40:D42)</f>
        <v>0</v>
      </c>
      <c r="E39" s="8">
        <f t="shared" si="0"/>
        <v>0</v>
      </c>
      <c r="F39" s="14">
        <f>SUM(F40:F42)</f>
        <v>0</v>
      </c>
      <c r="G39" s="14">
        <f>SUM(G40:G42)</f>
        <v>0</v>
      </c>
      <c r="H39" s="8">
        <f t="shared" si="1"/>
        <v>0</v>
      </c>
      <c r="I39" s="11">
        <f>SUM(I40:I42)</f>
        <v>0</v>
      </c>
      <c r="J39" s="11">
        <f>SUM(J40:J42)</f>
        <v>0</v>
      </c>
      <c r="K39" s="8">
        <f t="shared" si="2"/>
        <v>0</v>
      </c>
      <c r="L39" s="11">
        <f>SUM(L40:L42)</f>
        <v>0</v>
      </c>
      <c r="M39" s="11">
        <f>SUM(M40:M42)</f>
        <v>0</v>
      </c>
      <c r="N39" s="8">
        <f t="shared" si="3"/>
        <v>0</v>
      </c>
      <c r="O39" s="11">
        <f>SUM(O40:O42)</f>
        <v>0</v>
      </c>
      <c r="P39" s="11">
        <f>SUM(P40:P42)</f>
        <v>0</v>
      </c>
      <c r="Q39" s="8">
        <f t="shared" si="4"/>
        <v>0</v>
      </c>
    </row>
    <row r="40" spans="1:17" ht="30">
      <c r="A40" s="17">
        <v>2610</v>
      </c>
      <c r="B40" s="20" t="s">
        <v>32</v>
      </c>
      <c r="C40" s="8"/>
      <c r="D40" s="8"/>
      <c r="E40" s="8">
        <f t="shared" si="0"/>
        <v>0</v>
      </c>
      <c r="F40" s="8"/>
      <c r="G40" s="8"/>
      <c r="H40" s="8">
        <f t="shared" si="1"/>
        <v>0</v>
      </c>
      <c r="I40" s="7">
        <f>ROUND(F40*1.081,3)</f>
        <v>0</v>
      </c>
      <c r="J40" s="7"/>
      <c r="K40" s="8">
        <f t="shared" si="2"/>
        <v>0</v>
      </c>
      <c r="L40" s="7">
        <f>ROUND(I40*1.055,3)</f>
        <v>0</v>
      </c>
      <c r="M40" s="7">
        <f>ROUND(J40*1.055,3)</f>
        <v>0</v>
      </c>
      <c r="N40" s="8">
        <f t="shared" si="3"/>
        <v>0</v>
      </c>
      <c r="O40" s="7">
        <f>ROUND(L40*1.052,3)</f>
        <v>0</v>
      </c>
      <c r="P40" s="7">
        <f>ROUND(M40*1.052,3)</f>
        <v>0</v>
      </c>
      <c r="Q40" s="8">
        <f t="shared" si="4"/>
        <v>0</v>
      </c>
    </row>
    <row r="41" spans="1:17" ht="30">
      <c r="A41" s="17">
        <v>2620</v>
      </c>
      <c r="B41" s="20" t="s">
        <v>33</v>
      </c>
      <c r="C41" s="8"/>
      <c r="D41" s="8"/>
      <c r="E41" s="8">
        <f t="shared" si="0"/>
        <v>0</v>
      </c>
      <c r="F41" s="8"/>
      <c r="G41" s="8"/>
      <c r="H41" s="8">
        <f t="shared" si="1"/>
        <v>0</v>
      </c>
      <c r="I41" s="7"/>
      <c r="J41" s="7"/>
      <c r="K41" s="8">
        <f t="shared" si="2"/>
        <v>0</v>
      </c>
      <c r="L41" s="7"/>
      <c r="M41" s="7"/>
      <c r="N41" s="8">
        <f t="shared" si="3"/>
        <v>0</v>
      </c>
      <c r="O41" s="7"/>
      <c r="P41" s="7"/>
      <c r="Q41" s="8">
        <f t="shared" si="4"/>
        <v>0</v>
      </c>
    </row>
    <row r="42" spans="1:17" ht="30">
      <c r="A42" s="17">
        <v>2630</v>
      </c>
      <c r="B42" s="20" t="s">
        <v>34</v>
      </c>
      <c r="C42" s="8"/>
      <c r="D42" s="8"/>
      <c r="E42" s="8">
        <f t="shared" si="0"/>
        <v>0</v>
      </c>
      <c r="F42" s="8"/>
      <c r="G42" s="8"/>
      <c r="H42" s="8">
        <f t="shared" si="1"/>
        <v>0</v>
      </c>
      <c r="I42" s="7"/>
      <c r="J42" s="7"/>
      <c r="K42" s="8">
        <f t="shared" si="2"/>
        <v>0</v>
      </c>
      <c r="L42" s="7"/>
      <c r="M42" s="7"/>
      <c r="N42" s="8">
        <f t="shared" si="3"/>
        <v>0</v>
      </c>
      <c r="O42" s="7"/>
      <c r="P42" s="7"/>
      <c r="Q42" s="8">
        <f t="shared" si="4"/>
        <v>0</v>
      </c>
    </row>
    <row r="43" spans="1:17" s="28" customFormat="1" ht="15.75">
      <c r="A43" s="16">
        <v>2700</v>
      </c>
      <c r="B43" s="18" t="s">
        <v>35</v>
      </c>
      <c r="C43" s="12">
        <f>SUM(C44:C46)</f>
        <v>0</v>
      </c>
      <c r="D43" s="12">
        <f>SUM(D44:D46)</f>
        <v>0</v>
      </c>
      <c r="E43" s="8">
        <f t="shared" si="0"/>
        <v>0</v>
      </c>
      <c r="F43" s="12">
        <f>SUM(F44:F46)</f>
        <v>0</v>
      </c>
      <c r="G43" s="12">
        <f>SUM(G44:G46)</f>
        <v>0</v>
      </c>
      <c r="H43" s="8">
        <f t="shared" si="1"/>
        <v>0</v>
      </c>
      <c r="I43" s="9">
        <f>SUM(I44:I46)</f>
        <v>0</v>
      </c>
      <c r="J43" s="9">
        <f>SUM(J44:J46)</f>
        <v>0</v>
      </c>
      <c r="K43" s="8">
        <f t="shared" si="2"/>
        <v>0</v>
      </c>
      <c r="L43" s="9">
        <f>SUM(L44:L46)</f>
        <v>0</v>
      </c>
      <c r="M43" s="9">
        <f>SUM(M44:M46)</f>
        <v>0</v>
      </c>
      <c r="N43" s="8">
        <f t="shared" si="3"/>
        <v>0</v>
      </c>
      <c r="O43" s="9">
        <f>SUM(O44:O46)</f>
        <v>0</v>
      </c>
      <c r="P43" s="9">
        <f>SUM(P44:P46)</f>
        <v>0</v>
      </c>
      <c r="Q43" s="8">
        <f t="shared" si="4"/>
        <v>0</v>
      </c>
    </row>
    <row r="44" spans="1:17" s="29" customFormat="1" ht="15.75">
      <c r="A44" s="17">
        <v>2710</v>
      </c>
      <c r="B44" s="19" t="s">
        <v>36</v>
      </c>
      <c r="C44" s="13"/>
      <c r="D44" s="13"/>
      <c r="E44" s="8">
        <f t="shared" si="0"/>
        <v>0</v>
      </c>
      <c r="F44" s="13"/>
      <c r="G44" s="13"/>
      <c r="H44" s="8">
        <f t="shared" si="1"/>
        <v>0</v>
      </c>
      <c r="I44" s="10"/>
      <c r="J44" s="10"/>
      <c r="K44" s="8">
        <f t="shared" si="2"/>
        <v>0</v>
      </c>
      <c r="L44" s="10"/>
      <c r="M44" s="10"/>
      <c r="N44" s="8">
        <f t="shared" si="3"/>
        <v>0</v>
      </c>
      <c r="O44" s="10"/>
      <c r="P44" s="10"/>
      <c r="Q44" s="8">
        <f t="shared" si="4"/>
        <v>0</v>
      </c>
    </row>
    <row r="45" spans="1:17" s="30" customFormat="1" ht="15.75">
      <c r="A45" s="17">
        <v>2720</v>
      </c>
      <c r="B45" s="19" t="s">
        <v>37</v>
      </c>
      <c r="C45" s="14"/>
      <c r="D45" s="14"/>
      <c r="E45" s="8">
        <f t="shared" si="0"/>
        <v>0</v>
      </c>
      <c r="F45" s="14"/>
      <c r="G45" s="14"/>
      <c r="H45" s="8">
        <f t="shared" si="1"/>
        <v>0</v>
      </c>
      <c r="I45" s="11"/>
      <c r="J45" s="11"/>
      <c r="K45" s="8">
        <f t="shared" si="2"/>
        <v>0</v>
      </c>
      <c r="L45" s="11"/>
      <c r="M45" s="11"/>
      <c r="N45" s="8">
        <f t="shared" si="3"/>
        <v>0</v>
      </c>
      <c r="O45" s="11"/>
      <c r="P45" s="11"/>
      <c r="Q45" s="8">
        <f t="shared" si="4"/>
        <v>0</v>
      </c>
    </row>
    <row r="46" spans="1:17" s="30" customFormat="1" ht="15.75">
      <c r="A46" s="17">
        <v>2730</v>
      </c>
      <c r="B46" s="19" t="s">
        <v>38</v>
      </c>
      <c r="C46" s="14"/>
      <c r="D46" s="14"/>
      <c r="E46" s="8">
        <f t="shared" si="0"/>
        <v>0</v>
      </c>
      <c r="F46" s="14"/>
      <c r="G46" s="14"/>
      <c r="H46" s="8">
        <f t="shared" si="1"/>
        <v>0</v>
      </c>
      <c r="I46" s="11"/>
      <c r="J46" s="11"/>
      <c r="K46" s="8">
        <f t="shared" si="2"/>
        <v>0</v>
      </c>
      <c r="L46" s="7">
        <f>ROUND(I46*1.055,3)</f>
        <v>0</v>
      </c>
      <c r="M46" s="7">
        <f>ROUND(J46*1.055,3)</f>
        <v>0</v>
      </c>
      <c r="N46" s="8">
        <f t="shared" si="3"/>
        <v>0</v>
      </c>
      <c r="O46" s="7">
        <f>ROUND(L46*1.052,3)</f>
        <v>0</v>
      </c>
      <c r="P46" s="7">
        <f>ROUND(M46*1.052,3)</f>
        <v>0</v>
      </c>
      <c r="Q46" s="8">
        <f t="shared" si="4"/>
        <v>0</v>
      </c>
    </row>
    <row r="47" spans="1:17" s="30" customFormat="1" ht="15.75">
      <c r="A47" s="16">
        <v>2800</v>
      </c>
      <c r="B47" s="18" t="s">
        <v>39</v>
      </c>
      <c r="C47" s="14">
        <v>5.781</v>
      </c>
      <c r="D47" s="14"/>
      <c r="E47" s="8">
        <f t="shared" si="0"/>
        <v>5.781</v>
      </c>
      <c r="F47" s="14">
        <f>0.499</f>
        <v>0.499</v>
      </c>
      <c r="G47" s="14"/>
      <c r="H47" s="8">
        <f t="shared" si="1"/>
        <v>0.499</v>
      </c>
      <c r="I47" s="7">
        <f>ROUND(F47*1.12,3)</f>
        <v>0.559</v>
      </c>
      <c r="J47" s="11"/>
      <c r="K47" s="8">
        <f t="shared" si="2"/>
        <v>0.559</v>
      </c>
      <c r="L47" s="7">
        <f>ROUND(I47*1.055,3)</f>
        <v>0.59</v>
      </c>
      <c r="M47" s="7">
        <f>ROUND(J47*1.055,3)</f>
        <v>0</v>
      </c>
      <c r="N47" s="8">
        <f t="shared" si="3"/>
        <v>0.59</v>
      </c>
      <c r="O47" s="7">
        <f>ROUND(L47*1.052,3)</f>
        <v>0.621</v>
      </c>
      <c r="P47" s="7">
        <f>ROUND(M47*1.052,3)</f>
        <v>0</v>
      </c>
      <c r="Q47" s="8">
        <f t="shared" si="4"/>
        <v>0.621</v>
      </c>
    </row>
    <row r="48" spans="1:17" s="30" customFormat="1" ht="15.75">
      <c r="A48" s="16">
        <v>2900</v>
      </c>
      <c r="B48" s="18" t="s">
        <v>40</v>
      </c>
      <c r="C48" s="14"/>
      <c r="D48" s="14"/>
      <c r="E48" s="8">
        <f t="shared" si="0"/>
        <v>0</v>
      </c>
      <c r="F48" s="14"/>
      <c r="G48" s="14"/>
      <c r="H48" s="8">
        <f t="shared" si="1"/>
        <v>0</v>
      </c>
      <c r="I48" s="11"/>
      <c r="J48" s="11"/>
      <c r="K48" s="8">
        <f t="shared" si="2"/>
        <v>0</v>
      </c>
      <c r="L48" s="11"/>
      <c r="M48" s="11"/>
      <c r="N48" s="8">
        <f t="shared" si="3"/>
        <v>0</v>
      </c>
      <c r="O48" s="11"/>
      <c r="P48" s="11"/>
      <c r="Q48" s="8">
        <f t="shared" si="4"/>
        <v>0</v>
      </c>
    </row>
    <row r="49" spans="1:17" ht="15.75">
      <c r="A49" s="16">
        <v>3000</v>
      </c>
      <c r="B49" s="18" t="s">
        <v>41</v>
      </c>
      <c r="C49" s="8">
        <f>C50+C64</f>
        <v>0</v>
      </c>
      <c r="D49" s="8">
        <f>D50+D64</f>
        <v>0</v>
      </c>
      <c r="E49" s="8">
        <f t="shared" si="0"/>
        <v>0</v>
      </c>
      <c r="F49" s="8">
        <f>F50+F64</f>
        <v>0</v>
      </c>
      <c r="G49" s="8">
        <f>G50+G64</f>
        <v>0</v>
      </c>
      <c r="H49" s="8">
        <f t="shared" si="1"/>
        <v>0</v>
      </c>
      <c r="I49" s="7">
        <f>I50+I64</f>
        <v>0</v>
      </c>
      <c r="J49" s="7">
        <f>J50+J64</f>
        <v>0</v>
      </c>
      <c r="K49" s="8">
        <f t="shared" si="2"/>
        <v>0</v>
      </c>
      <c r="L49" s="7">
        <f>L50+L64</f>
        <v>0</v>
      </c>
      <c r="M49" s="7">
        <f>M50+M64</f>
        <v>0</v>
      </c>
      <c r="N49" s="8">
        <f t="shared" si="3"/>
        <v>0</v>
      </c>
      <c r="O49" s="7">
        <f>O50+O64</f>
        <v>0</v>
      </c>
      <c r="P49" s="7">
        <f>P50+P64</f>
        <v>0</v>
      </c>
      <c r="Q49" s="8">
        <f t="shared" si="4"/>
        <v>0</v>
      </c>
    </row>
    <row r="50" spans="1:17" s="30" customFormat="1" ht="15.75">
      <c r="A50" s="16">
        <v>3100</v>
      </c>
      <c r="B50" s="18" t="s">
        <v>42</v>
      </c>
      <c r="C50" s="14">
        <f>SUM(C51:C63)</f>
        <v>0</v>
      </c>
      <c r="D50" s="14">
        <f>SUM(D51:D63)</f>
        <v>0</v>
      </c>
      <c r="E50" s="8">
        <f t="shared" si="0"/>
        <v>0</v>
      </c>
      <c r="F50" s="14">
        <f>SUM(F51:F63)</f>
        <v>0</v>
      </c>
      <c r="G50" s="14">
        <f>SUM(G51:G63)</f>
        <v>0</v>
      </c>
      <c r="H50" s="8">
        <f t="shared" si="1"/>
        <v>0</v>
      </c>
      <c r="I50" s="11">
        <f>SUM(I51:I63)</f>
        <v>0</v>
      </c>
      <c r="J50" s="11">
        <f>SUM(J51:J63)</f>
        <v>0</v>
      </c>
      <c r="K50" s="8">
        <f t="shared" si="2"/>
        <v>0</v>
      </c>
      <c r="L50" s="11">
        <f>SUM(L51:L63)</f>
        <v>0</v>
      </c>
      <c r="M50" s="11">
        <f>SUM(M51:M63)</f>
        <v>0</v>
      </c>
      <c r="N50" s="8">
        <f t="shared" si="3"/>
        <v>0</v>
      </c>
      <c r="O50" s="11">
        <f>SUM(O51:O63)</f>
        <v>0</v>
      </c>
      <c r="P50" s="11">
        <f>SUM(P51:P63)</f>
        <v>0</v>
      </c>
      <c r="Q50" s="8">
        <f t="shared" si="4"/>
        <v>0</v>
      </c>
    </row>
    <row r="51" spans="1:17" ht="30">
      <c r="A51" s="17">
        <v>3110</v>
      </c>
      <c r="B51" s="20" t="s">
        <v>43</v>
      </c>
      <c r="C51" s="8"/>
      <c r="D51" s="8"/>
      <c r="E51" s="8">
        <f t="shared" si="0"/>
        <v>0</v>
      </c>
      <c r="F51" s="8"/>
      <c r="G51" s="8"/>
      <c r="H51" s="8">
        <f t="shared" si="1"/>
        <v>0</v>
      </c>
      <c r="I51" s="7"/>
      <c r="J51" s="7"/>
      <c r="K51" s="8">
        <f t="shared" si="2"/>
        <v>0</v>
      </c>
      <c r="L51" s="7">
        <f>ROUND(I51*1.055,3)</f>
        <v>0</v>
      </c>
      <c r="M51" s="7">
        <f>ROUND(J51*1.055,3)</f>
        <v>0</v>
      </c>
      <c r="N51" s="8">
        <f t="shared" si="3"/>
        <v>0</v>
      </c>
      <c r="O51" s="7">
        <f>ROUND(L51*1.052,3)</f>
        <v>0</v>
      </c>
      <c r="P51" s="7">
        <f>ROUND(M51*1.052,3)</f>
        <v>0</v>
      </c>
      <c r="Q51" s="8">
        <f t="shared" si="4"/>
        <v>0</v>
      </c>
    </row>
    <row r="52" spans="1:17" ht="15.75">
      <c r="A52" s="17">
        <v>3120</v>
      </c>
      <c r="B52" s="20" t="s">
        <v>44</v>
      </c>
      <c r="C52" s="8"/>
      <c r="D52" s="8"/>
      <c r="E52" s="8">
        <f t="shared" si="0"/>
        <v>0</v>
      </c>
      <c r="F52" s="8"/>
      <c r="G52" s="8"/>
      <c r="H52" s="8">
        <f t="shared" si="1"/>
        <v>0</v>
      </c>
      <c r="I52" s="7"/>
      <c r="J52" s="7"/>
      <c r="K52" s="8">
        <f t="shared" si="2"/>
        <v>0</v>
      </c>
      <c r="L52" s="7"/>
      <c r="M52" s="7"/>
      <c r="N52" s="8">
        <f t="shared" si="3"/>
        <v>0</v>
      </c>
      <c r="O52" s="7"/>
      <c r="P52" s="7"/>
      <c r="Q52" s="8">
        <f t="shared" si="4"/>
        <v>0</v>
      </c>
    </row>
    <row r="53" spans="1:17" ht="15.75">
      <c r="A53" s="17">
        <v>3121</v>
      </c>
      <c r="B53" s="20" t="s">
        <v>45</v>
      </c>
      <c r="C53" s="8"/>
      <c r="D53" s="8"/>
      <c r="E53" s="8">
        <f t="shared" si="0"/>
        <v>0</v>
      </c>
      <c r="F53" s="8"/>
      <c r="G53" s="8"/>
      <c r="H53" s="8">
        <f t="shared" si="1"/>
        <v>0</v>
      </c>
      <c r="I53" s="7"/>
      <c r="J53" s="7"/>
      <c r="K53" s="8">
        <f t="shared" si="2"/>
        <v>0</v>
      </c>
      <c r="L53" s="7"/>
      <c r="M53" s="7"/>
      <c r="N53" s="8">
        <f t="shared" si="3"/>
        <v>0</v>
      </c>
      <c r="O53" s="7"/>
      <c r="P53" s="7"/>
      <c r="Q53" s="8">
        <f t="shared" si="4"/>
        <v>0</v>
      </c>
    </row>
    <row r="54" spans="1:17" ht="30">
      <c r="A54" s="17">
        <v>3122</v>
      </c>
      <c r="B54" s="20" t="s">
        <v>46</v>
      </c>
      <c r="C54" s="8"/>
      <c r="D54" s="8"/>
      <c r="E54" s="8">
        <f t="shared" si="0"/>
        <v>0</v>
      </c>
      <c r="F54" s="8"/>
      <c r="G54" s="8"/>
      <c r="H54" s="8">
        <f t="shared" si="1"/>
        <v>0</v>
      </c>
      <c r="I54" s="7"/>
      <c r="J54" s="7"/>
      <c r="K54" s="8">
        <f t="shared" si="2"/>
        <v>0</v>
      </c>
      <c r="L54" s="7"/>
      <c r="M54" s="7"/>
      <c r="N54" s="8">
        <f t="shared" si="3"/>
        <v>0</v>
      </c>
      <c r="O54" s="7"/>
      <c r="P54" s="7"/>
      <c r="Q54" s="8">
        <f t="shared" si="4"/>
        <v>0</v>
      </c>
    </row>
    <row r="55" spans="1:17" ht="15.75">
      <c r="A55" s="17">
        <v>3130</v>
      </c>
      <c r="B55" s="20" t="s">
        <v>47</v>
      </c>
      <c r="C55" s="8"/>
      <c r="D55" s="8"/>
      <c r="E55" s="8">
        <f t="shared" si="0"/>
        <v>0</v>
      </c>
      <c r="F55" s="8"/>
      <c r="G55" s="8"/>
      <c r="H55" s="8">
        <f t="shared" si="1"/>
        <v>0</v>
      </c>
      <c r="I55" s="7"/>
      <c r="J55" s="7"/>
      <c r="K55" s="8">
        <f t="shared" si="2"/>
        <v>0</v>
      </c>
      <c r="L55" s="7"/>
      <c r="M55" s="7"/>
      <c r="N55" s="8">
        <f t="shared" si="3"/>
        <v>0</v>
      </c>
      <c r="O55" s="7"/>
      <c r="P55" s="7"/>
      <c r="Q55" s="8">
        <f t="shared" si="4"/>
        <v>0</v>
      </c>
    </row>
    <row r="56" spans="1:17" ht="30">
      <c r="A56" s="17">
        <v>3131</v>
      </c>
      <c r="B56" s="20" t="s">
        <v>48</v>
      </c>
      <c r="C56" s="8"/>
      <c r="D56" s="8"/>
      <c r="E56" s="8">
        <f t="shared" si="0"/>
        <v>0</v>
      </c>
      <c r="F56" s="8"/>
      <c r="G56" s="8"/>
      <c r="H56" s="8">
        <f t="shared" si="1"/>
        <v>0</v>
      </c>
      <c r="I56" s="7"/>
      <c r="J56" s="7"/>
      <c r="K56" s="8">
        <f t="shared" si="2"/>
        <v>0</v>
      </c>
      <c r="L56" s="7"/>
      <c r="M56" s="7"/>
      <c r="N56" s="8">
        <f t="shared" si="3"/>
        <v>0</v>
      </c>
      <c r="O56" s="7"/>
      <c r="P56" s="7"/>
      <c r="Q56" s="8">
        <f t="shared" si="4"/>
        <v>0</v>
      </c>
    </row>
    <row r="57" spans="1:17" s="29" customFormat="1" ht="15.75">
      <c r="A57" s="17">
        <v>3132</v>
      </c>
      <c r="B57" s="20" t="s">
        <v>49</v>
      </c>
      <c r="C57" s="13"/>
      <c r="D57" s="13"/>
      <c r="E57" s="8">
        <f t="shared" si="0"/>
        <v>0</v>
      </c>
      <c r="F57" s="13"/>
      <c r="G57" s="13"/>
      <c r="H57" s="8">
        <f t="shared" si="1"/>
        <v>0</v>
      </c>
      <c r="I57" s="10"/>
      <c r="J57" s="10"/>
      <c r="K57" s="8">
        <f t="shared" si="2"/>
        <v>0</v>
      </c>
      <c r="L57" s="7">
        <f>ROUND(I57*1.055,3)</f>
        <v>0</v>
      </c>
      <c r="M57" s="7">
        <f>ROUND(J57*1.055,3)</f>
        <v>0</v>
      </c>
      <c r="N57" s="8">
        <f t="shared" si="3"/>
        <v>0</v>
      </c>
      <c r="O57" s="7">
        <f>ROUND(L57*1.052,3)</f>
        <v>0</v>
      </c>
      <c r="P57" s="7">
        <f>ROUND(M57*1.052,3)</f>
        <v>0</v>
      </c>
      <c r="Q57" s="8">
        <f t="shared" si="4"/>
        <v>0</v>
      </c>
    </row>
    <row r="58" spans="1:17" s="29" customFormat="1" ht="15.75">
      <c r="A58" s="17">
        <v>3140</v>
      </c>
      <c r="B58" s="20" t="s">
        <v>50</v>
      </c>
      <c r="C58" s="13"/>
      <c r="D58" s="13"/>
      <c r="E58" s="8">
        <f t="shared" si="0"/>
        <v>0</v>
      </c>
      <c r="F58" s="13"/>
      <c r="G58" s="13"/>
      <c r="H58" s="8">
        <f t="shared" si="1"/>
        <v>0</v>
      </c>
      <c r="I58" s="10"/>
      <c r="J58" s="10"/>
      <c r="K58" s="8">
        <f t="shared" si="2"/>
        <v>0</v>
      </c>
      <c r="L58" s="10"/>
      <c r="M58" s="10"/>
      <c r="N58" s="8">
        <f t="shared" si="3"/>
        <v>0</v>
      </c>
      <c r="O58" s="10"/>
      <c r="P58" s="10"/>
      <c r="Q58" s="8">
        <f t="shared" si="4"/>
        <v>0</v>
      </c>
    </row>
    <row r="59" spans="1:17" s="29" customFormat="1" ht="15.75">
      <c r="A59" s="17">
        <v>3141</v>
      </c>
      <c r="B59" s="20" t="s">
        <v>51</v>
      </c>
      <c r="C59" s="13"/>
      <c r="D59" s="13"/>
      <c r="E59" s="8">
        <f t="shared" si="0"/>
        <v>0</v>
      </c>
      <c r="F59" s="13"/>
      <c r="G59" s="13"/>
      <c r="H59" s="8">
        <f t="shared" si="1"/>
        <v>0</v>
      </c>
      <c r="I59" s="10"/>
      <c r="J59" s="10"/>
      <c r="K59" s="8">
        <f t="shared" si="2"/>
        <v>0</v>
      </c>
      <c r="L59" s="10"/>
      <c r="M59" s="10"/>
      <c r="N59" s="8">
        <f t="shared" si="3"/>
        <v>0</v>
      </c>
      <c r="O59" s="10"/>
      <c r="P59" s="10"/>
      <c r="Q59" s="8">
        <f t="shared" si="4"/>
        <v>0</v>
      </c>
    </row>
    <row r="60" spans="1:17" s="29" customFormat="1" ht="15.75">
      <c r="A60" s="17">
        <v>3142</v>
      </c>
      <c r="B60" s="20" t="s">
        <v>52</v>
      </c>
      <c r="C60" s="13"/>
      <c r="D60" s="13"/>
      <c r="E60" s="8">
        <f t="shared" si="0"/>
        <v>0</v>
      </c>
      <c r="F60" s="13"/>
      <c r="G60" s="13"/>
      <c r="H60" s="8">
        <f t="shared" si="1"/>
        <v>0</v>
      </c>
      <c r="I60" s="10"/>
      <c r="J60" s="10"/>
      <c r="K60" s="8">
        <f t="shared" si="2"/>
        <v>0</v>
      </c>
      <c r="L60" s="10"/>
      <c r="M60" s="10"/>
      <c r="N60" s="8">
        <f t="shared" si="3"/>
        <v>0</v>
      </c>
      <c r="O60" s="10"/>
      <c r="P60" s="10"/>
      <c r="Q60" s="8">
        <f t="shared" si="4"/>
        <v>0</v>
      </c>
    </row>
    <row r="61" spans="1:17" ht="30">
      <c r="A61" s="17">
        <v>3143</v>
      </c>
      <c r="B61" s="20" t="s">
        <v>53</v>
      </c>
      <c r="C61" s="8"/>
      <c r="D61" s="8"/>
      <c r="E61" s="8">
        <f t="shared" si="0"/>
        <v>0</v>
      </c>
      <c r="F61" s="8"/>
      <c r="G61" s="8"/>
      <c r="H61" s="8">
        <f t="shared" si="1"/>
        <v>0</v>
      </c>
      <c r="I61" s="7"/>
      <c r="J61" s="7"/>
      <c r="K61" s="8">
        <f t="shared" si="2"/>
        <v>0</v>
      </c>
      <c r="L61" s="7"/>
      <c r="M61" s="7"/>
      <c r="N61" s="8">
        <f t="shared" si="3"/>
        <v>0</v>
      </c>
      <c r="O61" s="7"/>
      <c r="P61" s="7"/>
      <c r="Q61" s="8">
        <f t="shared" si="4"/>
        <v>0</v>
      </c>
    </row>
    <row r="62" spans="1:17" s="28" customFormat="1" ht="15.75">
      <c r="A62" s="17">
        <v>3150</v>
      </c>
      <c r="B62" s="20" t="s">
        <v>54</v>
      </c>
      <c r="C62" s="12"/>
      <c r="D62" s="12"/>
      <c r="E62" s="8">
        <f t="shared" si="0"/>
        <v>0</v>
      </c>
      <c r="F62" s="12"/>
      <c r="G62" s="12"/>
      <c r="H62" s="8">
        <f t="shared" si="1"/>
        <v>0</v>
      </c>
      <c r="I62" s="9"/>
      <c r="J62" s="9"/>
      <c r="K62" s="8">
        <f t="shared" si="2"/>
        <v>0</v>
      </c>
      <c r="L62" s="9"/>
      <c r="M62" s="9"/>
      <c r="N62" s="8">
        <f t="shared" si="3"/>
        <v>0</v>
      </c>
      <c r="O62" s="9"/>
      <c r="P62" s="9"/>
      <c r="Q62" s="8">
        <f t="shared" si="4"/>
        <v>0</v>
      </c>
    </row>
    <row r="63" spans="1:17" ht="15.75">
      <c r="A63" s="17">
        <v>3160</v>
      </c>
      <c r="B63" s="20" t="s">
        <v>55</v>
      </c>
      <c r="C63" s="8"/>
      <c r="D63" s="8"/>
      <c r="E63" s="8">
        <f t="shared" si="0"/>
        <v>0</v>
      </c>
      <c r="F63" s="8"/>
      <c r="G63" s="8"/>
      <c r="H63" s="8">
        <f t="shared" si="1"/>
        <v>0</v>
      </c>
      <c r="I63" s="7"/>
      <c r="J63" s="7"/>
      <c r="K63" s="8">
        <f t="shared" si="2"/>
        <v>0</v>
      </c>
      <c r="L63" s="7"/>
      <c r="M63" s="7"/>
      <c r="N63" s="8">
        <f t="shared" si="3"/>
        <v>0</v>
      </c>
      <c r="O63" s="7"/>
      <c r="P63" s="7"/>
      <c r="Q63" s="8">
        <f t="shared" si="4"/>
        <v>0</v>
      </c>
    </row>
    <row r="64" spans="1:17" ht="15.75">
      <c r="A64" s="16">
        <v>3200</v>
      </c>
      <c r="B64" s="21" t="s">
        <v>56</v>
      </c>
      <c r="C64" s="8">
        <f>SUM(C65:C68)</f>
        <v>0</v>
      </c>
      <c r="D64" s="8">
        <f>SUM(D65:D68)</f>
        <v>0</v>
      </c>
      <c r="E64" s="8">
        <f t="shared" si="0"/>
        <v>0</v>
      </c>
      <c r="F64" s="8">
        <f>SUM(F65:F68)</f>
        <v>0</v>
      </c>
      <c r="G64" s="8">
        <f>SUM(G65:G68)</f>
        <v>0</v>
      </c>
      <c r="H64" s="8">
        <f t="shared" si="1"/>
        <v>0</v>
      </c>
      <c r="I64" s="7">
        <f>SUM(I65:I68)</f>
        <v>0</v>
      </c>
      <c r="J64" s="7">
        <f>SUM(J65:J68)</f>
        <v>0</v>
      </c>
      <c r="K64" s="8">
        <f t="shared" si="2"/>
        <v>0</v>
      </c>
      <c r="L64" s="7">
        <f>SUM(L65:L68)</f>
        <v>0</v>
      </c>
      <c r="M64" s="7">
        <f>SUM(M65:M68)</f>
        <v>0</v>
      </c>
      <c r="N64" s="8">
        <f t="shared" si="3"/>
        <v>0</v>
      </c>
      <c r="O64" s="7">
        <f>SUM(O65:O68)</f>
        <v>0</v>
      </c>
      <c r="P64" s="7">
        <f>SUM(P65:P68)</f>
        <v>0</v>
      </c>
      <c r="Q64" s="8">
        <f t="shared" si="4"/>
        <v>0</v>
      </c>
    </row>
    <row r="65" spans="1:17" ht="30">
      <c r="A65" s="17">
        <v>3210</v>
      </c>
      <c r="B65" s="20" t="s">
        <v>57</v>
      </c>
      <c r="C65" s="8"/>
      <c r="D65" s="8"/>
      <c r="E65" s="8">
        <f t="shared" si="0"/>
        <v>0</v>
      </c>
      <c r="F65" s="8"/>
      <c r="G65" s="8"/>
      <c r="H65" s="8">
        <f t="shared" si="1"/>
        <v>0</v>
      </c>
      <c r="I65" s="7"/>
      <c r="J65" s="7"/>
      <c r="K65" s="8">
        <f t="shared" si="2"/>
        <v>0</v>
      </c>
      <c r="L65" s="7"/>
      <c r="M65" s="7"/>
      <c r="N65" s="8">
        <f t="shared" si="3"/>
        <v>0</v>
      </c>
      <c r="O65" s="7"/>
      <c r="P65" s="7"/>
      <c r="Q65" s="8">
        <f t="shared" si="4"/>
        <v>0</v>
      </c>
    </row>
    <row r="66" spans="1:17" ht="30">
      <c r="A66" s="17">
        <v>3220</v>
      </c>
      <c r="B66" s="20" t="s">
        <v>58</v>
      </c>
      <c r="C66" s="8"/>
      <c r="D66" s="8"/>
      <c r="E66" s="8">
        <f t="shared" si="0"/>
        <v>0</v>
      </c>
      <c r="F66" s="8"/>
      <c r="G66" s="8"/>
      <c r="H66" s="8">
        <f t="shared" si="1"/>
        <v>0</v>
      </c>
      <c r="I66" s="7"/>
      <c r="J66" s="7"/>
      <c r="K66" s="8">
        <f t="shared" si="2"/>
        <v>0</v>
      </c>
      <c r="L66" s="7"/>
      <c r="M66" s="7"/>
      <c r="N66" s="8">
        <f t="shared" si="3"/>
        <v>0</v>
      </c>
      <c r="O66" s="7"/>
      <c r="P66" s="7"/>
      <c r="Q66" s="8">
        <f t="shared" si="4"/>
        <v>0</v>
      </c>
    </row>
    <row r="67" spans="1:17" ht="30">
      <c r="A67" s="17">
        <v>3230</v>
      </c>
      <c r="B67" s="20" t="s">
        <v>59</v>
      </c>
      <c r="C67" s="8"/>
      <c r="D67" s="8"/>
      <c r="E67" s="8">
        <f t="shared" si="0"/>
        <v>0</v>
      </c>
      <c r="F67" s="8"/>
      <c r="G67" s="8"/>
      <c r="H67" s="8">
        <f t="shared" si="1"/>
        <v>0</v>
      </c>
      <c r="I67" s="7"/>
      <c r="J67" s="7"/>
      <c r="K67" s="8">
        <f t="shared" si="2"/>
        <v>0</v>
      </c>
      <c r="L67" s="7"/>
      <c r="M67" s="7"/>
      <c r="N67" s="8">
        <f t="shared" si="3"/>
        <v>0</v>
      </c>
      <c r="O67" s="7"/>
      <c r="P67" s="7"/>
      <c r="Q67" s="8">
        <f t="shared" si="4"/>
        <v>0</v>
      </c>
    </row>
    <row r="68" spans="1:17" ht="15.75">
      <c r="A68" s="17">
        <v>3240</v>
      </c>
      <c r="B68" s="20" t="s">
        <v>60</v>
      </c>
      <c r="C68" s="8"/>
      <c r="D68" s="8"/>
      <c r="E68" s="8">
        <f t="shared" si="0"/>
        <v>0</v>
      </c>
      <c r="F68" s="8"/>
      <c r="G68" s="8"/>
      <c r="H68" s="8">
        <f t="shared" si="1"/>
        <v>0</v>
      </c>
      <c r="I68" s="7"/>
      <c r="J68" s="7"/>
      <c r="K68" s="8">
        <f t="shared" si="2"/>
        <v>0</v>
      </c>
      <c r="L68" s="7"/>
      <c r="M68" s="7"/>
      <c r="N68" s="8">
        <f t="shared" si="3"/>
        <v>0</v>
      </c>
      <c r="O68" s="7"/>
      <c r="P68" s="7"/>
      <c r="Q68" s="8">
        <f t="shared" si="4"/>
        <v>0</v>
      </c>
    </row>
    <row r="69" spans="1:17" ht="15.75">
      <c r="A69" s="31"/>
      <c r="B69" s="18"/>
      <c r="C69" s="8"/>
      <c r="D69" s="8"/>
      <c r="E69" s="8">
        <f t="shared" si="0"/>
        <v>0</v>
      </c>
      <c r="F69" s="8"/>
      <c r="G69" s="8"/>
      <c r="H69" s="8">
        <f t="shared" si="1"/>
        <v>0</v>
      </c>
      <c r="I69" s="7"/>
      <c r="J69" s="7"/>
      <c r="K69" s="8">
        <f t="shared" si="2"/>
        <v>0</v>
      </c>
      <c r="L69" s="7"/>
      <c r="M69" s="7"/>
      <c r="N69" s="8">
        <f t="shared" si="3"/>
        <v>0</v>
      </c>
      <c r="O69" s="7"/>
      <c r="P69" s="7"/>
      <c r="Q69" s="8">
        <f t="shared" si="4"/>
        <v>0</v>
      </c>
    </row>
    <row r="70" spans="9:17" ht="15.75">
      <c r="I70" s="2"/>
      <c r="J70" s="2"/>
      <c r="K70" s="2"/>
      <c r="L70" s="2"/>
      <c r="M70" s="2"/>
      <c r="N70" s="2"/>
      <c r="O70" s="2"/>
      <c r="P70" s="2"/>
      <c r="Q70" s="2"/>
    </row>
    <row r="71" spans="9:17" ht="15.75">
      <c r="I71" s="2"/>
      <c r="J71" s="2"/>
      <c r="K71" s="2"/>
      <c r="L71" s="2"/>
      <c r="M71" s="2"/>
      <c r="N71" s="2"/>
      <c r="O71" s="2"/>
      <c r="P71" s="2"/>
      <c r="Q71" s="2"/>
    </row>
    <row r="72" spans="2:17" ht="15.75">
      <c r="B72" s="22" t="s">
        <v>61</v>
      </c>
      <c r="I72" s="2"/>
      <c r="J72" s="2"/>
      <c r="K72" s="2"/>
      <c r="L72" s="2"/>
      <c r="M72" s="2"/>
      <c r="N72" s="2"/>
      <c r="O72" s="2"/>
      <c r="P72" s="2"/>
      <c r="Q72" s="2"/>
    </row>
    <row r="73" spans="9:17" ht="15.75">
      <c r="I73" s="2"/>
      <c r="J73" s="2"/>
      <c r="K73" s="2"/>
      <c r="L73" s="2"/>
      <c r="M73" s="2"/>
      <c r="N73" s="2"/>
      <c r="O73" s="2"/>
      <c r="P73" s="2"/>
      <c r="Q73" s="2"/>
    </row>
    <row r="74" spans="9:17" ht="15.75">
      <c r="I74" s="2"/>
      <c r="J74" s="2"/>
      <c r="K74" s="95"/>
      <c r="L74" s="95"/>
      <c r="M74" s="95"/>
      <c r="N74" s="2"/>
      <c r="O74" s="2"/>
      <c r="P74" s="2"/>
      <c r="Q74" s="2"/>
    </row>
    <row r="75" spans="1:13" s="2" customFormat="1" ht="15.75">
      <c r="A75" s="1"/>
      <c r="B75" s="2" t="s">
        <v>115</v>
      </c>
      <c r="J75" s="3"/>
      <c r="K75" s="3" t="s">
        <v>116</v>
      </c>
      <c r="L75" s="3"/>
      <c r="M75" s="95"/>
    </row>
    <row r="76" spans="1:11" s="2" customFormat="1" ht="15.75">
      <c r="A76" s="1"/>
      <c r="K76" s="103" t="s">
        <v>62</v>
      </c>
    </row>
    <row r="80" spans="1:2" ht="15.75">
      <c r="A80" s="32"/>
      <c r="B80" s="23"/>
    </row>
    <row r="81" spans="1:2" ht="15.75">
      <c r="A81" s="32"/>
      <c r="B81" s="23"/>
    </row>
    <row r="82" spans="1:2" ht="15.75">
      <c r="A82" s="33"/>
      <c r="B82" s="24"/>
    </row>
    <row r="83" spans="1:2" ht="15.75">
      <c r="A83" s="33"/>
      <c r="B83" s="24"/>
    </row>
    <row r="84" spans="1:2" ht="15.75">
      <c r="A84" s="33"/>
      <c r="B84" s="24"/>
    </row>
    <row r="85" spans="1:2" ht="15.75">
      <c r="A85" s="33"/>
      <c r="B85" s="24"/>
    </row>
    <row r="86" spans="1:2" ht="15.75">
      <c r="A86" s="32"/>
      <c r="B86" s="23"/>
    </row>
    <row r="87" spans="1:2" ht="15.75">
      <c r="A87" s="33"/>
      <c r="B87" s="24"/>
    </row>
    <row r="88" spans="1:2" ht="15.75">
      <c r="A88" s="33"/>
      <c r="B88" s="24"/>
    </row>
    <row r="89" spans="1:2" ht="15.75">
      <c r="A89" s="33"/>
      <c r="B89" s="24"/>
    </row>
    <row r="90" spans="1:2" ht="15.75">
      <c r="A90" s="33"/>
      <c r="B90" s="24"/>
    </row>
    <row r="91" spans="1:2" ht="15.75">
      <c r="A91" s="33"/>
      <c r="B91" s="24"/>
    </row>
    <row r="92" spans="1:2" ht="15.75">
      <c r="A92" s="33"/>
      <c r="B92" s="24"/>
    </row>
    <row r="93" spans="1:2" ht="15.75">
      <c r="A93" s="33"/>
      <c r="B93" s="24"/>
    </row>
    <row r="94" spans="1:2" ht="15.75">
      <c r="A94" s="33"/>
      <c r="B94" s="24"/>
    </row>
    <row r="95" spans="1:2" ht="15.75">
      <c r="A95" s="33"/>
      <c r="B95" s="24"/>
    </row>
    <row r="96" spans="1:2" ht="15.75">
      <c r="A96" s="33"/>
      <c r="B96" s="24"/>
    </row>
    <row r="97" spans="1:2" ht="15.75">
      <c r="A97" s="33"/>
      <c r="B97" s="24"/>
    </row>
    <row r="98" spans="1:2" ht="15.75">
      <c r="A98" s="33"/>
      <c r="B98" s="24"/>
    </row>
    <row r="99" spans="1:2" ht="15.75">
      <c r="A99" s="33"/>
      <c r="B99" s="24"/>
    </row>
    <row r="100" spans="1:2" ht="15.75">
      <c r="A100" s="33"/>
      <c r="B100" s="24"/>
    </row>
    <row r="101" spans="1:2" ht="15.75">
      <c r="A101" s="33"/>
      <c r="B101" s="24"/>
    </row>
    <row r="102" spans="1:2" ht="15.75">
      <c r="A102" s="32"/>
      <c r="B102" s="23"/>
    </row>
    <row r="103" spans="1:2" ht="15.75">
      <c r="A103" s="33"/>
      <c r="B103" s="24"/>
    </row>
    <row r="104" spans="1:2" ht="15.75">
      <c r="A104" s="33"/>
      <c r="B104" s="24"/>
    </row>
    <row r="105" spans="1:2" ht="15.75">
      <c r="A105" s="32"/>
      <c r="B105" s="23"/>
    </row>
    <row r="106" spans="1:2" ht="15.75">
      <c r="A106" s="33"/>
      <c r="B106" s="24"/>
    </row>
    <row r="107" spans="1:2" ht="15.75">
      <c r="A107" s="33"/>
      <c r="B107" s="24"/>
    </row>
    <row r="108" spans="1:2" ht="15.75">
      <c r="A108" s="33"/>
      <c r="B108" s="24"/>
    </row>
    <row r="109" spans="1:2" ht="15.75">
      <c r="A109" s="32"/>
      <c r="B109" s="23"/>
    </row>
    <row r="110" spans="1:2" ht="15.75">
      <c r="A110" s="33"/>
      <c r="B110" s="24"/>
    </row>
    <row r="111" spans="1:2" ht="15.75">
      <c r="A111" s="33"/>
      <c r="B111" s="24"/>
    </row>
    <row r="112" spans="1:2" ht="15.75">
      <c r="A112" s="33"/>
      <c r="B112" s="24"/>
    </row>
    <row r="113" spans="1:2" ht="15.75">
      <c r="A113" s="32"/>
      <c r="B113" s="23"/>
    </row>
    <row r="114" spans="1:2" ht="15.75">
      <c r="A114" s="32"/>
      <c r="B114" s="23"/>
    </row>
    <row r="115" spans="1:2" ht="15.75">
      <c r="A115" s="32"/>
      <c r="B115" s="23"/>
    </row>
    <row r="116" spans="1:2" ht="15.75">
      <c r="A116" s="32"/>
      <c r="B116" s="23"/>
    </row>
    <row r="117" spans="1:2" ht="15.75">
      <c r="A117" s="33"/>
      <c r="B117" s="24"/>
    </row>
    <row r="118" spans="1:2" ht="15.75">
      <c r="A118" s="33"/>
      <c r="B118" s="24"/>
    </row>
    <row r="119" spans="1:2" ht="15.75">
      <c r="A119" s="33"/>
      <c r="B119" s="24"/>
    </row>
    <row r="120" spans="1:2" ht="15.75">
      <c r="A120" s="33"/>
      <c r="B120" s="24"/>
    </row>
    <row r="121" spans="1:2" ht="15.75">
      <c r="A121" s="33"/>
      <c r="B121" s="24"/>
    </row>
    <row r="122" spans="1:2" ht="15.75">
      <c r="A122" s="33"/>
      <c r="B122" s="24"/>
    </row>
    <row r="123" spans="1:2" ht="15.75">
      <c r="A123" s="33"/>
      <c r="B123" s="24"/>
    </row>
    <row r="124" spans="1:2" ht="15.75">
      <c r="A124" s="33"/>
      <c r="B124" s="24"/>
    </row>
    <row r="125" spans="1:2" ht="15.75">
      <c r="A125" s="33"/>
      <c r="B125" s="24"/>
    </row>
    <row r="126" spans="1:2" ht="15.75">
      <c r="A126" s="33"/>
      <c r="B126" s="24"/>
    </row>
    <row r="127" spans="1:2" ht="15.75">
      <c r="A127" s="33"/>
      <c r="B127" s="24"/>
    </row>
    <row r="128" spans="1:2" ht="15.75">
      <c r="A128" s="33"/>
      <c r="B128" s="24"/>
    </row>
    <row r="129" spans="1:2" ht="15.75">
      <c r="A129" s="33"/>
      <c r="B129" s="24"/>
    </row>
    <row r="130" spans="1:2" ht="15.75">
      <c r="A130" s="32"/>
      <c r="B130" s="23"/>
    </row>
    <row r="131" spans="1:2" ht="15.75">
      <c r="A131" s="33"/>
      <c r="B131" s="24"/>
    </row>
    <row r="132" spans="1:2" ht="15.75">
      <c r="A132" s="33"/>
      <c r="B132" s="24"/>
    </row>
    <row r="133" spans="1:2" ht="15.75">
      <c r="A133" s="33"/>
      <c r="B133" s="24"/>
    </row>
    <row r="134" spans="1:2" ht="15.75">
      <c r="A134" s="33"/>
      <c r="B134" s="24"/>
    </row>
    <row r="135" ht="15.75">
      <c r="A135" s="33"/>
    </row>
  </sheetData>
  <sheetProtection/>
  <mergeCells count="23">
    <mergeCell ref="P10:P11"/>
    <mergeCell ref="J10:J11"/>
    <mergeCell ref="K10:K11"/>
    <mergeCell ref="A8:A11"/>
    <mergeCell ref="B8:B11"/>
    <mergeCell ref="C8:E9"/>
    <mergeCell ref="F8:H9"/>
    <mergeCell ref="E10:E11"/>
    <mergeCell ref="H10:H11"/>
    <mergeCell ref="C10:C11"/>
    <mergeCell ref="D10:D11"/>
    <mergeCell ref="F10:F11"/>
    <mergeCell ref="G10:G11"/>
    <mergeCell ref="M2:Q2"/>
    <mergeCell ref="I8:K9"/>
    <mergeCell ref="L8:N9"/>
    <mergeCell ref="O8:Q9"/>
    <mergeCell ref="Q10:Q11"/>
    <mergeCell ref="I10:I11"/>
    <mergeCell ref="L10:L11"/>
    <mergeCell ref="N10:N11"/>
    <mergeCell ref="M10:M11"/>
    <mergeCell ref="O10:O11"/>
  </mergeCells>
  <printOptions/>
  <pageMargins left="0.1968503937007874" right="0.15748031496062992" top="0.55" bottom="0.1968503937007874" header="0.1968503937007874" footer="0.1968503937007874"/>
  <pageSetup fitToHeight="2" fitToWidth="2" horizontalDpi="600" verticalDpi="600" orientation="landscape" paperSize="9" scale="60" r:id="rId1"/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2016-09-05T07:32:54Z</cp:lastPrinted>
  <dcterms:created xsi:type="dcterms:W3CDTF">2012-11-06T05:25:53Z</dcterms:created>
  <dcterms:modified xsi:type="dcterms:W3CDTF">2016-09-15T10:37:46Z</dcterms:modified>
  <cp:category/>
  <cp:version/>
  <cp:contentType/>
  <cp:contentStatus/>
</cp:coreProperties>
</file>