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д 1" sheetId="1" r:id="rId1"/>
    <sheet name="дод 2" sheetId="2" r:id="rId2"/>
    <sheet name="дод 3" sheetId="3" r:id="rId3"/>
    <sheet name="дод 4" sheetId="4" r:id="rId4"/>
  </sheets>
  <definedNames/>
  <calcPr fullCalcOnLoad="1"/>
</workbook>
</file>

<file path=xl/sharedStrings.xml><?xml version="1.0" encoding="utf-8"?>
<sst xmlns="http://schemas.openxmlformats.org/spreadsheetml/2006/main" count="550" uniqueCount="347">
  <si>
    <t>Назва закладу</t>
  </si>
  <si>
    <t>Загальні</t>
  </si>
  <si>
    <t>витрати всього:</t>
  </si>
  <si>
    <t xml:space="preserve">Заробітна </t>
  </si>
  <si>
    <t>плата</t>
  </si>
  <si>
    <t>Придбання</t>
  </si>
  <si>
    <t>КЕКВ 2210</t>
  </si>
  <si>
    <t>Медикаменти</t>
  </si>
  <si>
    <t>Харчування</t>
  </si>
  <si>
    <t>КЕКВ 2220</t>
  </si>
  <si>
    <t>КЕКВ 2230</t>
  </si>
  <si>
    <t>КЕКВ 2270</t>
  </si>
  <si>
    <t>Податки,пеня</t>
  </si>
  <si>
    <t>КЕКВ 2800</t>
  </si>
  <si>
    <t>Видатки</t>
  </si>
  <si>
    <t>на відрядження</t>
  </si>
  <si>
    <t>КЕКВ 2250</t>
  </si>
  <si>
    <t>Інші виплати</t>
  </si>
  <si>
    <t>населенню</t>
  </si>
  <si>
    <t>КЕКВ 2730</t>
  </si>
  <si>
    <t xml:space="preserve">Інші </t>
  </si>
  <si>
    <t>поточні</t>
  </si>
  <si>
    <t>видатки</t>
  </si>
  <si>
    <t>без урахування</t>
  </si>
  <si>
    <t>поточних ремонтів</t>
  </si>
  <si>
    <t>КЕКВ 2240</t>
  </si>
  <si>
    <t xml:space="preserve">Придбання </t>
  </si>
  <si>
    <t xml:space="preserve">основного </t>
  </si>
  <si>
    <t>обладнання</t>
  </si>
  <si>
    <t>КЕКВ 3110</t>
  </si>
  <si>
    <t>Капітальний</t>
  </si>
  <si>
    <t>ремонт</t>
  </si>
  <si>
    <t>КЕКВ 3132</t>
  </si>
  <si>
    <t>Разом</t>
  </si>
  <si>
    <t>(КЕКВ 2110+</t>
  </si>
  <si>
    <t>КЕКВ 2120)</t>
  </si>
  <si>
    <t>Додаток 1</t>
  </si>
  <si>
    <t xml:space="preserve"> ремонти</t>
  </si>
  <si>
    <t xml:space="preserve">Поточні </t>
  </si>
  <si>
    <t>всього:</t>
  </si>
  <si>
    <t>витрати</t>
  </si>
  <si>
    <t xml:space="preserve">комуннальні </t>
  </si>
  <si>
    <t>(грн.)</t>
  </si>
  <si>
    <t>послуги</t>
  </si>
  <si>
    <t xml:space="preserve">Комунальні </t>
  </si>
  <si>
    <t>натуральні</t>
  </si>
  <si>
    <t>показники</t>
  </si>
  <si>
    <t>(Гкалл)</t>
  </si>
  <si>
    <t>тариф</t>
  </si>
  <si>
    <t>сума</t>
  </si>
  <si>
    <t>Теплопостачання КЕКВ 2271</t>
  </si>
  <si>
    <t>Водопостачання КЕКВ 2272</t>
  </si>
  <si>
    <t>Електропостачання КЕКВ 2273</t>
  </si>
  <si>
    <t>Газопостачання КЕКВ 2274</t>
  </si>
  <si>
    <t>(м 3)</t>
  </si>
  <si>
    <t>(кВт)</t>
  </si>
  <si>
    <t>Додаток 2</t>
  </si>
  <si>
    <t xml:space="preserve">Послуги </t>
  </si>
  <si>
    <t>зв'язку</t>
  </si>
  <si>
    <t>Послуги</t>
  </si>
  <si>
    <t>інтернету</t>
  </si>
  <si>
    <t>Вивіз</t>
  </si>
  <si>
    <t>сміття</t>
  </si>
  <si>
    <t>ТБО</t>
  </si>
  <si>
    <t>Дератизація</t>
  </si>
  <si>
    <t>Дезинфекція</t>
  </si>
  <si>
    <t>Додаток 3</t>
  </si>
  <si>
    <t>Найменування</t>
  </si>
  <si>
    <t xml:space="preserve">та модель </t>
  </si>
  <si>
    <t>п/№</t>
  </si>
  <si>
    <t>Всього</t>
  </si>
  <si>
    <t>Вартість</t>
  </si>
  <si>
    <t>за одну</t>
  </si>
  <si>
    <t>одиницю</t>
  </si>
  <si>
    <t>Кількість</t>
  </si>
  <si>
    <t>одиниць</t>
  </si>
  <si>
    <t xml:space="preserve">видатки </t>
  </si>
  <si>
    <t>(одиниць)</t>
  </si>
  <si>
    <t>Додаток 4</t>
  </si>
  <si>
    <t>на обладнання</t>
  </si>
  <si>
    <t>КЗО ДНЗ №68</t>
  </si>
  <si>
    <t>КЗО ДНЗ №69</t>
  </si>
  <si>
    <t>КЗО ДНЗ №98</t>
  </si>
  <si>
    <t>КЗО ДНЗ №148</t>
  </si>
  <si>
    <t>КЗО ДНЗ №149</t>
  </si>
  <si>
    <t>КЗО ДНЗ №160</t>
  </si>
  <si>
    <t>КЗО ДНЗ №169</t>
  </si>
  <si>
    <t>КЗО ДНЗ №181</t>
  </si>
  <si>
    <t>КЗО ДНЗ №217</t>
  </si>
  <si>
    <t>КЗО ДНЗ №219</t>
  </si>
  <si>
    <t>КЗО ДНЗ №258</t>
  </si>
  <si>
    <t>КЗО ДНЗ №259</t>
  </si>
  <si>
    <t>КЗО ДНЗ №261</t>
  </si>
  <si>
    <t>КЗО ДНЗ №265</t>
  </si>
  <si>
    <t>КЗО ДНЗ №270</t>
  </si>
  <si>
    <t>КЗО ДНЗ №297</t>
  </si>
  <si>
    <t>КЗО ДНЗ №306</t>
  </si>
  <si>
    <t>КЗО ДНЗ №338</t>
  </si>
  <si>
    <t>КЗО ДНЗ №366</t>
  </si>
  <si>
    <t>КЗО ДНЗ №372</t>
  </si>
  <si>
    <t>КЗО ДНЗ №387</t>
  </si>
  <si>
    <t>КЗО СЗШ №7</t>
  </si>
  <si>
    <t>КЗО СЗШ №14</t>
  </si>
  <si>
    <t>КЗО СЗШ №17</t>
  </si>
  <si>
    <t>КЗО СЗШ №29</t>
  </si>
  <si>
    <t>КЗО СЗШ №45</t>
  </si>
  <si>
    <t>КЗО СЗШ №47</t>
  </si>
  <si>
    <t>КЗО СЗШ №63</t>
  </si>
  <si>
    <t>КЗО СЗШ №69</t>
  </si>
  <si>
    <t>КЗО НВК№108</t>
  </si>
  <si>
    <t>КЗО НВО №113</t>
  </si>
  <si>
    <t>КЗО СЗШ №118</t>
  </si>
  <si>
    <t>КЗО СЗШ №121</t>
  </si>
  <si>
    <t>КЗО СЗШ №138</t>
  </si>
  <si>
    <t>Гімназія №3</t>
  </si>
  <si>
    <t>КЗО ШВР №41</t>
  </si>
  <si>
    <t>КЗО СЗШ №135</t>
  </si>
  <si>
    <t>КЗО СЗШ №139</t>
  </si>
  <si>
    <t>КЗО СЗШ №147</t>
  </si>
  <si>
    <t>КЗО БДТ</t>
  </si>
  <si>
    <t>КЗО ЦПР</t>
  </si>
  <si>
    <t>КЗО ВСШ №38</t>
  </si>
  <si>
    <t>Профілактика</t>
  </si>
  <si>
    <t>ГРП</t>
  </si>
  <si>
    <t>систем</t>
  </si>
  <si>
    <t>доочищення</t>
  </si>
  <si>
    <t>питної</t>
  </si>
  <si>
    <t>води</t>
  </si>
  <si>
    <t>перевірка</t>
  </si>
  <si>
    <t>лічильників</t>
  </si>
  <si>
    <t xml:space="preserve">Промивка </t>
  </si>
  <si>
    <t>системи</t>
  </si>
  <si>
    <t>опалення</t>
  </si>
  <si>
    <t>Оформлення</t>
  </si>
  <si>
    <t>права</t>
  </si>
  <si>
    <t>власності</t>
  </si>
  <si>
    <t xml:space="preserve">Обслуговування </t>
  </si>
  <si>
    <t>котельної</t>
  </si>
  <si>
    <t>Інші</t>
  </si>
  <si>
    <t>СЗШ №7</t>
  </si>
  <si>
    <t>СЗШ №14</t>
  </si>
  <si>
    <t>СЗШ №17</t>
  </si>
  <si>
    <t>СЗШ №29</t>
  </si>
  <si>
    <t>СЗШ №45</t>
  </si>
  <si>
    <t xml:space="preserve">СЗШ №47   </t>
  </si>
  <si>
    <t xml:space="preserve">СЗШ №63   </t>
  </si>
  <si>
    <t>СЗШ № 69</t>
  </si>
  <si>
    <t>НВК №108</t>
  </si>
  <si>
    <t>НВО №113</t>
  </si>
  <si>
    <t>СЗШ №118</t>
  </si>
  <si>
    <t>СЗШ №121</t>
  </si>
  <si>
    <t xml:space="preserve">НВК №138 </t>
  </si>
  <si>
    <t>СЗШ №135</t>
  </si>
  <si>
    <t>НВК №139</t>
  </si>
  <si>
    <t>СЗШ №147</t>
  </si>
  <si>
    <t>Гімназія 3</t>
  </si>
  <si>
    <t xml:space="preserve">ШВР №41   </t>
  </si>
  <si>
    <t>ВСШ №38</t>
  </si>
  <si>
    <t xml:space="preserve">КПНЗ ЦПР            </t>
  </si>
  <si>
    <t>КПНЗ БДТ</t>
  </si>
  <si>
    <t>ДНЗ №68</t>
  </si>
  <si>
    <t>ДНЗ №69</t>
  </si>
  <si>
    <t>ДНЗ №98</t>
  </si>
  <si>
    <t>ДНЗ №148</t>
  </si>
  <si>
    <t>ДНЗ №149</t>
  </si>
  <si>
    <t>ДНЗ №160</t>
  </si>
  <si>
    <t>ДНЗ №169</t>
  </si>
  <si>
    <t>ДНЗ №181</t>
  </si>
  <si>
    <t>ДНЗ №217</t>
  </si>
  <si>
    <t>ДНЗ №219</t>
  </si>
  <si>
    <t>ДНЗ №258</t>
  </si>
  <si>
    <t>ДНЗ №259</t>
  </si>
  <si>
    <t>ДНЗ №261</t>
  </si>
  <si>
    <t>ДНЗ №265</t>
  </si>
  <si>
    <t>ДНЗ №270</t>
  </si>
  <si>
    <t>ДНЗ №297</t>
  </si>
  <si>
    <t>ДНЗ №306</t>
  </si>
  <si>
    <t>ДНЗ №338</t>
  </si>
  <si>
    <t>ДНЗ №366</t>
  </si>
  <si>
    <t>ДНЗ №372</t>
  </si>
  <si>
    <t>ДНЗ №387</t>
  </si>
  <si>
    <t>Відділ освіти (хоз, група, центр. бухг., апарат)</t>
  </si>
  <si>
    <t>-</t>
  </si>
  <si>
    <t>Начальник відділу освіти</t>
  </si>
  <si>
    <t>С.Ю. Шаботіна</t>
  </si>
  <si>
    <t>Самойлова Катерина Юріївна  27 39 57</t>
  </si>
  <si>
    <t>Відділ освіти</t>
  </si>
  <si>
    <t>Холодильна шафа DP 107-S</t>
  </si>
  <si>
    <t>10735 грн.</t>
  </si>
  <si>
    <t>Шафа пекарська  ШПЕ - 3</t>
  </si>
  <si>
    <t xml:space="preserve"> 11 921 грн.</t>
  </si>
  <si>
    <t>11921 грн.</t>
  </si>
  <si>
    <t>Тістоміс  IBM 5</t>
  </si>
  <si>
    <t>15015 грн.</t>
  </si>
  <si>
    <t>Посудомойна машина Fagor FI -30</t>
  </si>
  <si>
    <t>34226,82 грн.</t>
  </si>
  <si>
    <t>61162,82 грн.</t>
  </si>
  <si>
    <t>Холодильник Днепр ДХ -243-7-010</t>
  </si>
  <si>
    <t>3180 грн.</t>
  </si>
  <si>
    <t>3180грн.</t>
  </si>
  <si>
    <t>придбання миючих ван ВМ-2(м)</t>
  </si>
  <si>
    <t>1982 грн.</t>
  </si>
  <si>
    <t>9910 грн.</t>
  </si>
  <si>
    <t>47316,82грн.</t>
  </si>
  <si>
    <t>Морозильний ларь Атлант М 7184130</t>
  </si>
  <si>
    <t>6593 грн.</t>
  </si>
  <si>
    <t>Пекарська шафа 3-х ярусна ЄДМ - /2НМ</t>
  </si>
  <si>
    <t>10991 грн.</t>
  </si>
  <si>
    <t>17584 грн.</t>
  </si>
  <si>
    <t>СЗШ №47</t>
  </si>
  <si>
    <t>Посудомійна машина ММУ 700</t>
  </si>
  <si>
    <t>39200 грн.</t>
  </si>
  <si>
    <t xml:space="preserve">Хліборізка </t>
  </si>
  <si>
    <t>967 грн.</t>
  </si>
  <si>
    <t xml:space="preserve">Овочерізка ОР -1 </t>
  </si>
  <si>
    <t>7095 грн.</t>
  </si>
  <si>
    <t>Картоплечистка МОК -150</t>
  </si>
  <si>
    <t>7035 грн.</t>
  </si>
  <si>
    <t>Протирочна машина МПО-1</t>
  </si>
  <si>
    <t>6918грн.</t>
  </si>
  <si>
    <t>6918 грн.</t>
  </si>
  <si>
    <t>Варочний котел КПЕС -100</t>
  </si>
  <si>
    <t>29235 грн.</t>
  </si>
  <si>
    <t>90450  грн.</t>
  </si>
  <si>
    <t>СЗШ №63</t>
  </si>
  <si>
    <t>Холодильна шафа " Техас" 0,8</t>
  </si>
  <si>
    <t>11900 грн.</t>
  </si>
  <si>
    <t>Побутовий холодильник  ВЕКО DSA 28020 S</t>
  </si>
  <si>
    <t>5066 грн.</t>
  </si>
  <si>
    <t>31981 грн.</t>
  </si>
  <si>
    <t>СЗШ №69</t>
  </si>
  <si>
    <t>Холодильна шафа TURBO  AIR FRS 401  RNR</t>
  </si>
  <si>
    <t xml:space="preserve"> 11 960 грн.</t>
  </si>
  <si>
    <t>11 960 грн.</t>
  </si>
  <si>
    <t>23881 грн.</t>
  </si>
  <si>
    <t>НВК № 108</t>
  </si>
  <si>
    <t>Електроплита  ПЄ-4</t>
  </si>
  <si>
    <t>6680 грн. грн.</t>
  </si>
  <si>
    <t>13360 грн.</t>
  </si>
  <si>
    <t xml:space="preserve">Духова шафа 3- секц. ЕДМ </t>
  </si>
  <si>
    <t>10991 грн. грн.</t>
  </si>
  <si>
    <t>Електричний котел КПЕС -60</t>
  </si>
  <si>
    <t>22680 грн.</t>
  </si>
  <si>
    <t xml:space="preserve">Посудомійна машина </t>
  </si>
  <si>
    <t>10000 грн.</t>
  </si>
  <si>
    <t>10000грн.</t>
  </si>
  <si>
    <t>48031 грн.</t>
  </si>
  <si>
    <t>НВО № 113</t>
  </si>
  <si>
    <t>М'ясорубка  Frosti TC 221 Unger</t>
  </si>
  <si>
    <t>16152 грн.</t>
  </si>
  <si>
    <t>Електросковорода  СЕС - 0,25 /2</t>
  </si>
  <si>
    <t>18088 грн.</t>
  </si>
  <si>
    <t>36176 грн.</t>
  </si>
  <si>
    <t>52328 грн.</t>
  </si>
  <si>
    <t>СЗШ № 118</t>
  </si>
  <si>
    <t>Морозильний ларь М300</t>
  </si>
  <si>
    <t>6720 грн.</t>
  </si>
  <si>
    <t>23686 грн.</t>
  </si>
  <si>
    <t>СЗШ № 121</t>
  </si>
  <si>
    <t>СЗШ № 135</t>
  </si>
  <si>
    <t>СЗШ № 147</t>
  </si>
  <si>
    <t xml:space="preserve">Протирочна машина МПР 350М -01 </t>
  </si>
  <si>
    <t>8809 грн.</t>
  </si>
  <si>
    <t>ДНЗ № 69</t>
  </si>
  <si>
    <t xml:space="preserve">Електромясорубка  TC 8 EVEREST </t>
  </si>
  <si>
    <t xml:space="preserve">Холодильник NORD 275-010 </t>
  </si>
  <si>
    <t>4606 грн.</t>
  </si>
  <si>
    <t>11326 грн.</t>
  </si>
  <si>
    <t>ДНЗ№ 98</t>
  </si>
  <si>
    <t>Побут. Холодильник NORD 271-030</t>
  </si>
  <si>
    <t>3492 грн.</t>
  </si>
  <si>
    <t xml:space="preserve">ДНЗ №148 </t>
  </si>
  <si>
    <t>Холодильна шафа  ШХС н (Д) Орегон -0,6</t>
  </si>
  <si>
    <t>9956 грн.</t>
  </si>
  <si>
    <t>Побутова пральна машина LGF 1096 ND -3</t>
  </si>
  <si>
    <t>6791 грн.</t>
  </si>
  <si>
    <t>23467 грн.</t>
  </si>
  <si>
    <t>ДНЗ № 149</t>
  </si>
  <si>
    <t>Водонагрівач ARISTON SG 100</t>
  </si>
  <si>
    <t>1927 грн.</t>
  </si>
  <si>
    <t>5781 грн.</t>
  </si>
  <si>
    <t xml:space="preserve">Пральна машина SAMSUNG WF QP </t>
  </si>
  <si>
    <t>8256 грн.</t>
  </si>
  <si>
    <t>19103 грн.</t>
  </si>
  <si>
    <t>ДНЗ № 169</t>
  </si>
  <si>
    <t>Протирочна машина МПР 350 М .01</t>
  </si>
  <si>
    <t>6862,74грн.</t>
  </si>
  <si>
    <t>6862,74 грн.</t>
  </si>
  <si>
    <t xml:space="preserve">Духова шафа двухсек.ЕДМ /2Н </t>
  </si>
  <si>
    <t>10295 грн.</t>
  </si>
  <si>
    <t>Побутовий холодильник Іndesit  NBS 16 AA</t>
  </si>
  <si>
    <t>4111 грн.</t>
  </si>
  <si>
    <t>8222 грн.</t>
  </si>
  <si>
    <t>25379,74 грн.</t>
  </si>
  <si>
    <t>ДНЗ № 219</t>
  </si>
  <si>
    <t>ДНЗ № 261</t>
  </si>
  <si>
    <t xml:space="preserve">холод облад </t>
  </si>
  <si>
    <t xml:space="preserve">Холодильна шафа  СМ 107 -G,ШХ -0,7 </t>
  </si>
  <si>
    <t>18020 грн.</t>
  </si>
  <si>
    <t>36040 грн.</t>
  </si>
  <si>
    <t>ДНЗ№ 265</t>
  </si>
  <si>
    <t xml:space="preserve">Картоплечистка  МОК 300М </t>
  </si>
  <si>
    <t>12164 грн.</t>
  </si>
  <si>
    <t xml:space="preserve">Пральна машина  LGF 80C 3LD </t>
  </si>
  <si>
    <t>5013 грн.</t>
  </si>
  <si>
    <t>10026 грн.</t>
  </si>
  <si>
    <t>Холодильна шафа Mawi</t>
  </si>
  <si>
    <t>8000 грн.</t>
  </si>
  <si>
    <t>16000 грн.</t>
  </si>
  <si>
    <t>38190 грн.</t>
  </si>
  <si>
    <t>ДНЗ № 270</t>
  </si>
  <si>
    <t>ДНЗ № 297</t>
  </si>
  <si>
    <t>Духофа шафа 3-х секц. ШП -3</t>
  </si>
  <si>
    <t>15800 грн.</t>
  </si>
  <si>
    <t>15800грн.</t>
  </si>
  <si>
    <t>Електрокип'ятильник  ЕКГ -100</t>
  </si>
  <si>
    <t>5100 грн.</t>
  </si>
  <si>
    <t>5100грн.</t>
  </si>
  <si>
    <t xml:space="preserve">Духова шафа ABAT  ШЖС -3-01 </t>
  </si>
  <si>
    <t>27476 грн.</t>
  </si>
  <si>
    <t>Пральня машина МСО - 10 Э</t>
  </si>
  <si>
    <t>27800 грн.</t>
  </si>
  <si>
    <t>48700грн.</t>
  </si>
  <si>
    <t>Овочерізка МПР 350М.00</t>
  </si>
  <si>
    <t>18486 грн.</t>
  </si>
  <si>
    <t xml:space="preserve"> Електрична плитаBertos E 7 PQ 4 M</t>
  </si>
  <si>
    <t>37422 грн.</t>
  </si>
  <si>
    <t>37422грн.</t>
  </si>
  <si>
    <t>Духова шафа Kovinastroi EP -80</t>
  </si>
  <si>
    <t>23846 грн.</t>
  </si>
  <si>
    <t>Водонагрівач  Gorenje TG 100V</t>
  </si>
  <si>
    <t>2628,42 грн.</t>
  </si>
  <si>
    <t>13142,1 грн.</t>
  </si>
  <si>
    <t xml:space="preserve">Виробничі столи </t>
  </si>
  <si>
    <t>3600 грн.</t>
  </si>
  <si>
    <t>18000 грн.</t>
  </si>
  <si>
    <t>125911,1грн.</t>
  </si>
  <si>
    <t>ДНЗ № 372</t>
  </si>
  <si>
    <t>Водонагрівач GORENIE WS U 100 V 9</t>
  </si>
  <si>
    <t>3199 грн.</t>
  </si>
  <si>
    <t>10132 грн.</t>
  </si>
  <si>
    <t>Електричний котел  КПЕС -6 0</t>
  </si>
  <si>
    <t>22500 грн.</t>
  </si>
  <si>
    <t xml:space="preserve">Пральна машина  СМ -А -25 </t>
  </si>
  <si>
    <t>44100 грн.</t>
  </si>
  <si>
    <t>79931 грн.</t>
  </si>
  <si>
    <t>40092 грн.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</si>
</sst>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3" fontId="1" fillId="0" borderId="10" xfId="59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8" xfId="0" applyNumberForma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8" fillId="0" borderId="10" xfId="52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8" fillId="0" borderId="10" xfId="52" applyFont="1" applyFill="1" applyBorder="1" applyAlignment="1">
      <alignment horizontal="left" vertical="center"/>
      <protection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2" fillId="0" borderId="0" xfId="0" applyFont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110" zoomScaleSheetLayoutView="110" zoomScalePageLayoutView="0" workbookViewId="0" topLeftCell="A1">
      <selection activeCell="H34" sqref="H34"/>
    </sheetView>
  </sheetViews>
  <sheetFormatPr defaultColWidth="9.140625" defaultRowHeight="12.75"/>
  <cols>
    <col min="1" max="1" width="16.00390625" style="0" customWidth="1"/>
    <col min="2" max="2" width="14.140625" style="0" customWidth="1"/>
    <col min="3" max="3" width="15.57421875" style="0" customWidth="1"/>
    <col min="4" max="4" width="12.140625" style="0" customWidth="1"/>
    <col min="5" max="5" width="13.57421875" style="0" customWidth="1"/>
    <col min="6" max="6" width="12.7109375" style="0" customWidth="1"/>
    <col min="7" max="7" width="13.421875" style="0" customWidth="1"/>
    <col min="8" max="8" width="14.7109375" style="0" customWidth="1"/>
    <col min="9" max="9" width="14.8515625" style="0" customWidth="1"/>
    <col min="10" max="10" width="14.140625" style="0" customWidth="1"/>
    <col min="11" max="11" width="19.140625" style="0" customWidth="1"/>
    <col min="12" max="12" width="16.28125" style="0" customWidth="1"/>
    <col min="13" max="13" width="12.8515625" style="0" customWidth="1"/>
    <col min="14" max="14" width="13.57421875" style="0" customWidth="1"/>
  </cols>
  <sheetData>
    <row r="1" spans="1:14" ht="26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 t="s">
        <v>36</v>
      </c>
    </row>
    <row r="2" spans="1:14" ht="12.75">
      <c r="A2" s="7" t="s">
        <v>0</v>
      </c>
      <c r="B2" s="7" t="s">
        <v>1</v>
      </c>
      <c r="C2" s="7" t="s">
        <v>3</v>
      </c>
      <c r="D2" s="7" t="s">
        <v>5</v>
      </c>
      <c r="E2" s="8" t="s">
        <v>7</v>
      </c>
      <c r="F2" s="7" t="s">
        <v>8</v>
      </c>
      <c r="G2" s="7" t="s">
        <v>44</v>
      </c>
      <c r="H2" s="7" t="s">
        <v>17</v>
      </c>
      <c r="I2" s="7" t="s">
        <v>14</v>
      </c>
      <c r="J2" s="7" t="s">
        <v>12</v>
      </c>
      <c r="K2" s="7" t="s">
        <v>20</v>
      </c>
      <c r="L2" s="7" t="s">
        <v>38</v>
      </c>
      <c r="M2" s="7" t="s">
        <v>26</v>
      </c>
      <c r="N2" s="7" t="s">
        <v>30</v>
      </c>
    </row>
    <row r="3" spans="1:14" ht="12.75">
      <c r="A3" s="9"/>
      <c r="B3" s="10" t="s">
        <v>2</v>
      </c>
      <c r="C3" s="10" t="s">
        <v>4</v>
      </c>
      <c r="D3" s="10" t="s">
        <v>6</v>
      </c>
      <c r="E3" s="10" t="s">
        <v>9</v>
      </c>
      <c r="F3" s="10" t="s">
        <v>10</v>
      </c>
      <c r="G3" s="10" t="s">
        <v>43</v>
      </c>
      <c r="H3" s="10" t="s">
        <v>18</v>
      </c>
      <c r="I3" s="10" t="s">
        <v>15</v>
      </c>
      <c r="J3" s="10" t="s">
        <v>13</v>
      </c>
      <c r="K3" s="10" t="s">
        <v>21</v>
      </c>
      <c r="L3" s="10" t="s">
        <v>37</v>
      </c>
      <c r="M3" s="10" t="s">
        <v>27</v>
      </c>
      <c r="N3" s="10" t="s">
        <v>31</v>
      </c>
    </row>
    <row r="4" spans="1:14" ht="12.75">
      <c r="A4" s="9"/>
      <c r="B4" s="10"/>
      <c r="C4" s="10" t="s">
        <v>34</v>
      </c>
      <c r="D4" s="9"/>
      <c r="E4" s="9"/>
      <c r="F4" s="9"/>
      <c r="G4" s="10" t="s">
        <v>11</v>
      </c>
      <c r="H4" s="10" t="s">
        <v>19</v>
      </c>
      <c r="I4" s="10" t="s">
        <v>16</v>
      </c>
      <c r="J4" s="9"/>
      <c r="K4" s="10" t="s">
        <v>22</v>
      </c>
      <c r="L4" s="10" t="s">
        <v>25</v>
      </c>
      <c r="M4" s="10" t="s">
        <v>28</v>
      </c>
      <c r="N4" s="10" t="s">
        <v>32</v>
      </c>
    </row>
    <row r="5" spans="1:14" ht="12.75">
      <c r="A5" s="9"/>
      <c r="B5" s="10" t="s">
        <v>42</v>
      </c>
      <c r="C5" s="10" t="s">
        <v>35</v>
      </c>
      <c r="D5" s="9"/>
      <c r="E5" s="9"/>
      <c r="F5" s="9"/>
      <c r="G5" s="9"/>
      <c r="H5" s="9"/>
      <c r="I5" s="9"/>
      <c r="J5" s="9"/>
      <c r="K5" s="10" t="s">
        <v>23</v>
      </c>
      <c r="L5" s="9"/>
      <c r="M5" s="10" t="s">
        <v>29</v>
      </c>
      <c r="N5" s="9"/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10" t="s">
        <v>24</v>
      </c>
      <c r="L6" s="9"/>
      <c r="M6" s="9"/>
      <c r="N6" s="9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10" t="s">
        <v>25</v>
      </c>
      <c r="L7" s="9"/>
      <c r="M7" s="9"/>
      <c r="N7" s="9"/>
    </row>
    <row r="8" spans="1:14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12.75">
      <c r="A10" s="1"/>
      <c r="B10" s="2">
        <f>SUM(C10+D10+E10+F10+G10+H10+I10+J10+K10+L10+M10+N10)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 t="s">
        <v>80</v>
      </c>
      <c r="B11" s="2">
        <f aca="true" t="shared" si="0" ref="B11:B52">SUM(C11+D11+E11+F11+G11+H11+I11+J11+K11+L11+M11+N11)</f>
        <v>3348135</v>
      </c>
      <c r="C11" s="1">
        <v>2009958</v>
      </c>
      <c r="D11" s="1">
        <v>4000</v>
      </c>
      <c r="E11" s="1">
        <v>750</v>
      </c>
      <c r="F11" s="1">
        <v>384689</v>
      </c>
      <c r="G11" s="1">
        <v>461921</v>
      </c>
      <c r="H11" s="1"/>
      <c r="I11" s="1"/>
      <c r="J11" s="1">
        <v>38</v>
      </c>
      <c r="K11" s="1">
        <f>6899+1380+500+7000</f>
        <v>15779</v>
      </c>
      <c r="L11" s="57">
        <v>418000</v>
      </c>
      <c r="M11" s="1">
        <v>0</v>
      </c>
      <c r="N11" s="57">
        <v>53000</v>
      </c>
    </row>
    <row r="12" spans="1:14" ht="12.75">
      <c r="A12" s="1" t="s">
        <v>81</v>
      </c>
      <c r="B12" s="2">
        <f t="shared" si="0"/>
        <v>1645694</v>
      </c>
      <c r="C12" s="1">
        <v>1188400</v>
      </c>
      <c r="D12" s="1">
        <v>3500</v>
      </c>
      <c r="E12" s="1">
        <v>684</v>
      </c>
      <c r="F12" s="1">
        <v>138578</v>
      </c>
      <c r="G12" s="1">
        <v>195087</v>
      </c>
      <c r="H12" s="1"/>
      <c r="I12" s="1"/>
      <c r="J12" s="1">
        <v>38</v>
      </c>
      <c r="K12" s="1">
        <f>6899+708+1800+3000+7000</f>
        <v>19407</v>
      </c>
      <c r="L12" s="57">
        <v>30000</v>
      </c>
      <c r="M12" s="57">
        <v>70000</v>
      </c>
      <c r="N12" s="1">
        <v>0</v>
      </c>
    </row>
    <row r="13" spans="1:14" ht="12.75">
      <c r="A13" s="1" t="s">
        <v>82</v>
      </c>
      <c r="B13" s="2">
        <f t="shared" si="0"/>
        <v>1512791</v>
      </c>
      <c r="C13" s="1">
        <v>876981</v>
      </c>
      <c r="D13" s="1">
        <v>3400</v>
      </c>
      <c r="E13" s="1">
        <v>676</v>
      </c>
      <c r="F13" s="1">
        <v>115239</v>
      </c>
      <c r="G13" s="1">
        <v>304041</v>
      </c>
      <c r="H13" s="1"/>
      <c r="I13" s="1"/>
      <c r="J13" s="1">
        <v>37</v>
      </c>
      <c r="K13" s="1">
        <f>3450+828+400+7000+939</f>
        <v>12617</v>
      </c>
      <c r="L13" s="57">
        <v>55000</v>
      </c>
      <c r="M13" s="57">
        <v>144800</v>
      </c>
      <c r="N13" s="1">
        <v>0</v>
      </c>
    </row>
    <row r="14" spans="1:14" ht="12.75">
      <c r="A14" s="1" t="s">
        <v>83</v>
      </c>
      <c r="B14" s="2">
        <f t="shared" si="0"/>
        <v>2230254</v>
      </c>
      <c r="C14" s="1">
        <v>1009834</v>
      </c>
      <c r="D14" s="1">
        <v>3400</v>
      </c>
      <c r="E14" s="1">
        <v>684</v>
      </c>
      <c r="F14" s="1">
        <v>123151</v>
      </c>
      <c r="G14" s="1">
        <v>242569</v>
      </c>
      <c r="H14" s="1"/>
      <c r="I14" s="1"/>
      <c r="J14" s="1">
        <v>38</v>
      </c>
      <c r="K14" s="1">
        <f>3450+828+1200+600+7000</f>
        <v>13078</v>
      </c>
      <c r="L14" s="57">
        <v>385000</v>
      </c>
      <c r="M14" s="57">
        <v>382500</v>
      </c>
      <c r="N14" s="57">
        <v>70000</v>
      </c>
    </row>
    <row r="15" spans="1:14" ht="12.75">
      <c r="A15" s="1" t="s">
        <v>84</v>
      </c>
      <c r="B15" s="2">
        <f t="shared" si="0"/>
        <v>4377745</v>
      </c>
      <c r="C15" s="1">
        <v>2434309</v>
      </c>
      <c r="D15" s="1">
        <v>4000</v>
      </c>
      <c r="E15" s="1">
        <v>750</v>
      </c>
      <c r="F15" s="1">
        <v>388898</v>
      </c>
      <c r="G15" s="1">
        <v>737474</v>
      </c>
      <c r="H15" s="1"/>
      <c r="I15" s="1"/>
      <c r="J15" s="1">
        <v>37</v>
      </c>
      <c r="K15" s="1">
        <f>6899+708+1700+15000+7000+1500</f>
        <v>32807</v>
      </c>
      <c r="L15" s="57">
        <v>530000</v>
      </c>
      <c r="M15" s="57">
        <v>196470</v>
      </c>
      <c r="N15" s="57">
        <v>53000</v>
      </c>
    </row>
    <row r="16" spans="1:14" ht="12.75">
      <c r="A16" s="1" t="s">
        <v>85</v>
      </c>
      <c r="B16" s="2">
        <f t="shared" si="0"/>
        <v>2101961</v>
      </c>
      <c r="C16" s="1">
        <v>1106862</v>
      </c>
      <c r="D16" s="1">
        <v>3400</v>
      </c>
      <c r="E16" s="1">
        <v>684</v>
      </c>
      <c r="F16" s="1">
        <v>149233</v>
      </c>
      <c r="G16" s="1">
        <v>279013</v>
      </c>
      <c r="H16" s="1"/>
      <c r="I16" s="1"/>
      <c r="J16" s="1">
        <v>38</v>
      </c>
      <c r="K16" s="1">
        <f>4749+552+1200+3000+7000</f>
        <v>16501</v>
      </c>
      <c r="L16" s="57">
        <v>389730</v>
      </c>
      <c r="M16" s="57">
        <v>103500</v>
      </c>
      <c r="N16" s="57">
        <v>53000</v>
      </c>
    </row>
    <row r="17" spans="1:14" ht="12.75">
      <c r="A17" s="1" t="s">
        <v>86</v>
      </c>
      <c r="B17" s="2">
        <f t="shared" si="0"/>
        <v>2547291</v>
      </c>
      <c r="C17" s="1">
        <v>1786639</v>
      </c>
      <c r="D17" s="1">
        <v>3500</v>
      </c>
      <c r="E17" s="1">
        <v>684</v>
      </c>
      <c r="F17" s="1">
        <v>208784</v>
      </c>
      <c r="G17" s="1">
        <v>461879</v>
      </c>
      <c r="H17" s="1"/>
      <c r="I17" s="1"/>
      <c r="J17" s="1">
        <v>38</v>
      </c>
      <c r="K17" s="1">
        <f>6965+552+1250+7000+20000</f>
        <v>35767</v>
      </c>
      <c r="L17" s="57">
        <v>21000</v>
      </c>
      <c r="M17" s="57">
        <v>29000</v>
      </c>
      <c r="N17" s="1">
        <v>0</v>
      </c>
    </row>
    <row r="18" spans="1:14" ht="12.75">
      <c r="A18" s="1" t="s">
        <v>87</v>
      </c>
      <c r="B18" s="2">
        <f t="shared" si="0"/>
        <v>2532051</v>
      </c>
      <c r="C18" s="1">
        <v>1554519</v>
      </c>
      <c r="D18" s="1">
        <v>3500</v>
      </c>
      <c r="E18" s="1">
        <v>684</v>
      </c>
      <c r="F18" s="1">
        <v>259142</v>
      </c>
      <c r="G18" s="1">
        <v>498053</v>
      </c>
      <c r="H18" s="1"/>
      <c r="I18" s="1"/>
      <c r="J18" s="1">
        <v>38</v>
      </c>
      <c r="K18" s="1">
        <f>6965+750+1400+25000+7000</f>
        <v>41115</v>
      </c>
      <c r="L18" s="57">
        <v>150000</v>
      </c>
      <c r="M18" s="57">
        <v>25000</v>
      </c>
      <c r="N18" s="1">
        <v>0</v>
      </c>
    </row>
    <row r="19" spans="1:14" ht="12.75">
      <c r="A19" s="1" t="s">
        <v>88</v>
      </c>
      <c r="B19" s="2">
        <f t="shared" si="0"/>
        <v>2055429</v>
      </c>
      <c r="C19" s="1">
        <v>1104124</v>
      </c>
      <c r="D19" s="1">
        <v>3400</v>
      </c>
      <c r="E19" s="1">
        <v>684</v>
      </c>
      <c r="F19" s="1">
        <v>186738</v>
      </c>
      <c r="G19" s="1">
        <v>349450</v>
      </c>
      <c r="H19" s="1"/>
      <c r="I19" s="1"/>
      <c r="J19" s="1">
        <v>38</v>
      </c>
      <c r="K19" s="1">
        <f>6965+750+1280+7000+7000</f>
        <v>22995</v>
      </c>
      <c r="L19" s="57">
        <v>235000</v>
      </c>
      <c r="M19" s="57">
        <v>153000</v>
      </c>
      <c r="N19" s="1">
        <v>0</v>
      </c>
    </row>
    <row r="20" spans="1:14" ht="12.75">
      <c r="A20" s="1" t="s">
        <v>89</v>
      </c>
      <c r="B20" s="2">
        <f t="shared" si="0"/>
        <v>3320790</v>
      </c>
      <c r="C20" s="1">
        <v>1902849</v>
      </c>
      <c r="D20" s="1">
        <v>3400</v>
      </c>
      <c r="E20" s="1">
        <v>684</v>
      </c>
      <c r="F20" s="1">
        <v>328429</v>
      </c>
      <c r="G20" s="1">
        <v>611056</v>
      </c>
      <c r="H20" s="1"/>
      <c r="I20" s="1"/>
      <c r="J20" s="1">
        <v>38</v>
      </c>
      <c r="K20" s="1">
        <f>10414+630+1290+5000+7000+20000</f>
        <v>44334</v>
      </c>
      <c r="L20" s="57">
        <v>270000</v>
      </c>
      <c r="M20" s="57">
        <v>160000</v>
      </c>
      <c r="N20" s="1">
        <v>0</v>
      </c>
    </row>
    <row r="21" spans="1:14" ht="12.75">
      <c r="A21" s="1" t="s">
        <v>90</v>
      </c>
      <c r="B21" s="2">
        <f t="shared" si="0"/>
        <v>3306397</v>
      </c>
      <c r="C21" s="1">
        <v>1774279</v>
      </c>
      <c r="D21" s="1">
        <v>3400</v>
      </c>
      <c r="E21" s="1">
        <v>684</v>
      </c>
      <c r="F21" s="1">
        <v>151441</v>
      </c>
      <c r="G21" s="1">
        <v>732998</v>
      </c>
      <c r="H21" s="1"/>
      <c r="I21" s="1"/>
      <c r="J21" s="1">
        <v>38</v>
      </c>
      <c r="K21" s="1">
        <f>6899+828+600+2500</f>
        <v>10827</v>
      </c>
      <c r="L21" s="57">
        <v>405730</v>
      </c>
      <c r="M21" s="57">
        <v>134000</v>
      </c>
      <c r="N21" s="57">
        <v>93000</v>
      </c>
    </row>
    <row r="22" spans="1:14" ht="12.75">
      <c r="A22" s="1" t="s">
        <v>91</v>
      </c>
      <c r="B22" s="2">
        <f t="shared" si="0"/>
        <v>3659178</v>
      </c>
      <c r="C22" s="1">
        <v>2468416</v>
      </c>
      <c r="D22" s="1">
        <v>3400</v>
      </c>
      <c r="E22" s="1">
        <v>684</v>
      </c>
      <c r="F22" s="1">
        <v>366080</v>
      </c>
      <c r="G22" s="1">
        <v>641316</v>
      </c>
      <c r="H22" s="1"/>
      <c r="I22" s="1"/>
      <c r="J22" s="1">
        <v>37</v>
      </c>
      <c r="K22" s="1">
        <f>6965+630+1650+3000+2000</f>
        <v>14245</v>
      </c>
      <c r="L22" s="57">
        <v>120000</v>
      </c>
      <c r="M22" s="57">
        <v>45000</v>
      </c>
      <c r="N22" s="1">
        <v>0</v>
      </c>
    </row>
    <row r="23" spans="1:14" ht="12.75">
      <c r="A23" s="1" t="s">
        <v>92</v>
      </c>
      <c r="B23" s="2">
        <f t="shared" si="0"/>
        <v>2149082</v>
      </c>
      <c r="C23" s="1">
        <v>1082155</v>
      </c>
      <c r="D23" s="1">
        <v>3400</v>
      </c>
      <c r="E23" s="1">
        <v>684</v>
      </c>
      <c r="F23" s="1">
        <v>138770</v>
      </c>
      <c r="G23" s="1">
        <v>374568</v>
      </c>
      <c r="H23" s="1"/>
      <c r="I23" s="1"/>
      <c r="J23" s="1">
        <v>38</v>
      </c>
      <c r="K23" s="1">
        <f>6965+552+1220+3000+7000</f>
        <v>18737</v>
      </c>
      <c r="L23" s="57">
        <v>296730</v>
      </c>
      <c r="M23" s="57">
        <v>234000</v>
      </c>
      <c r="N23" s="1">
        <v>0</v>
      </c>
    </row>
    <row r="24" spans="1:14" ht="12.75">
      <c r="A24" s="1" t="s">
        <v>93</v>
      </c>
      <c r="B24" s="2">
        <f t="shared" si="0"/>
        <v>2507021</v>
      </c>
      <c r="C24" s="1">
        <v>1492200</v>
      </c>
      <c r="D24" s="1">
        <v>3500</v>
      </c>
      <c r="E24" s="1">
        <v>684</v>
      </c>
      <c r="F24" s="1">
        <v>247386</v>
      </c>
      <c r="G24" s="1">
        <v>462039</v>
      </c>
      <c r="H24" s="1"/>
      <c r="I24" s="1"/>
      <c r="J24" s="1">
        <v>38</v>
      </c>
      <c r="K24" s="1">
        <f>4704+750+1220+3000</f>
        <v>9674</v>
      </c>
      <c r="L24" s="57">
        <v>50000</v>
      </c>
      <c r="M24" s="57">
        <v>168500</v>
      </c>
      <c r="N24" s="57">
        <v>73000</v>
      </c>
    </row>
    <row r="25" spans="1:14" ht="12.75">
      <c r="A25" s="1" t="s">
        <v>94</v>
      </c>
      <c r="B25" s="2">
        <f t="shared" si="0"/>
        <v>1917240</v>
      </c>
      <c r="C25" s="1">
        <v>1475828</v>
      </c>
      <c r="D25" s="1">
        <v>3870</v>
      </c>
      <c r="E25" s="1">
        <v>684</v>
      </c>
      <c r="F25" s="1">
        <v>232493</v>
      </c>
      <c r="G25" s="1">
        <v>27289</v>
      </c>
      <c r="H25" s="1"/>
      <c r="I25" s="1"/>
      <c r="J25" s="1">
        <v>38</v>
      </c>
      <c r="K25" s="1">
        <f>7013+825+2200+6000+7000</f>
        <v>23038</v>
      </c>
      <c r="L25" s="57">
        <v>70000</v>
      </c>
      <c r="M25" s="57">
        <v>84000</v>
      </c>
      <c r="N25" s="1">
        <v>0</v>
      </c>
    </row>
    <row r="26" spans="1:14" ht="12.75">
      <c r="A26" s="1" t="s">
        <v>95</v>
      </c>
      <c r="B26" s="2">
        <f t="shared" si="0"/>
        <v>2143972</v>
      </c>
      <c r="C26" s="1">
        <v>1144079</v>
      </c>
      <c r="D26" s="1">
        <v>3400</v>
      </c>
      <c r="E26" s="1">
        <v>684</v>
      </c>
      <c r="F26" s="1">
        <v>214324</v>
      </c>
      <c r="G26" s="1">
        <v>363893</v>
      </c>
      <c r="H26" s="1"/>
      <c r="I26" s="1"/>
      <c r="J26" s="1">
        <v>37</v>
      </c>
      <c r="K26" s="1">
        <f>6965+990+600+12000</f>
        <v>20555</v>
      </c>
      <c r="L26" s="57">
        <v>207000</v>
      </c>
      <c r="M26" s="57">
        <v>190000</v>
      </c>
      <c r="N26" s="1">
        <v>0</v>
      </c>
    </row>
    <row r="27" spans="1:14" ht="12.75">
      <c r="A27" s="1" t="s">
        <v>96</v>
      </c>
      <c r="B27" s="2">
        <f t="shared" si="0"/>
        <v>1685226</v>
      </c>
      <c r="C27" s="1">
        <v>1269201</v>
      </c>
      <c r="D27" s="1">
        <v>3500</v>
      </c>
      <c r="E27" s="1">
        <v>684</v>
      </c>
      <c r="F27" s="1">
        <v>103290</v>
      </c>
      <c r="G27" s="1">
        <v>172890</v>
      </c>
      <c r="H27" s="1"/>
      <c r="I27" s="1"/>
      <c r="J27" s="1">
        <v>38</v>
      </c>
      <c r="K27" s="1">
        <f>3450+873+1300+3000+7000</f>
        <v>15623</v>
      </c>
      <c r="L27" s="57">
        <v>50000</v>
      </c>
      <c r="M27" s="57">
        <v>70000</v>
      </c>
      <c r="N27" s="1">
        <v>0</v>
      </c>
    </row>
    <row r="28" spans="1:14" ht="12.75">
      <c r="A28" s="1" t="s">
        <v>97</v>
      </c>
      <c r="B28" s="2">
        <f t="shared" si="0"/>
        <v>3236920</v>
      </c>
      <c r="C28" s="1">
        <v>2164704</v>
      </c>
      <c r="D28" s="1">
        <v>4000</v>
      </c>
      <c r="E28" s="1">
        <v>750</v>
      </c>
      <c r="F28" s="1">
        <v>416260</v>
      </c>
      <c r="G28" s="1">
        <v>420344</v>
      </c>
      <c r="H28" s="1"/>
      <c r="I28" s="1"/>
      <c r="J28" s="1">
        <v>38</v>
      </c>
      <c r="K28" s="1">
        <f>6899+750+1175+7000</f>
        <v>15824</v>
      </c>
      <c r="L28" s="57">
        <v>80000</v>
      </c>
      <c r="M28" s="57">
        <v>135000</v>
      </c>
      <c r="N28" s="1">
        <v>0</v>
      </c>
    </row>
    <row r="29" spans="1:14" ht="12.75">
      <c r="A29" s="1" t="s">
        <v>98</v>
      </c>
      <c r="B29" s="2">
        <f t="shared" si="0"/>
        <v>5107066</v>
      </c>
      <c r="C29" s="1">
        <v>1885580</v>
      </c>
      <c r="D29" s="1">
        <v>3400</v>
      </c>
      <c r="E29" s="1">
        <v>684</v>
      </c>
      <c r="F29" s="1">
        <v>234326</v>
      </c>
      <c r="G29" s="1">
        <v>568297</v>
      </c>
      <c r="H29" s="1"/>
      <c r="I29" s="1"/>
      <c r="J29" s="1">
        <v>37</v>
      </c>
      <c r="K29" s="1">
        <f>6899+750+2093+3000+7000+15000</f>
        <v>34742</v>
      </c>
      <c r="L29" s="57">
        <v>1600000</v>
      </c>
      <c r="M29" s="57">
        <v>502000</v>
      </c>
      <c r="N29" s="57">
        <v>278000</v>
      </c>
    </row>
    <row r="30" spans="1:14" ht="12.75">
      <c r="A30" s="1" t="s">
        <v>99</v>
      </c>
      <c r="B30" s="2">
        <f t="shared" si="0"/>
        <v>2709488</v>
      </c>
      <c r="C30" s="1">
        <v>1351964</v>
      </c>
      <c r="D30" s="1">
        <v>3400</v>
      </c>
      <c r="E30" s="1">
        <v>684</v>
      </c>
      <c r="F30" s="1">
        <v>194816</v>
      </c>
      <c r="G30" s="1">
        <v>424538</v>
      </c>
      <c r="H30" s="1"/>
      <c r="I30" s="1"/>
      <c r="J30" s="1">
        <v>38</v>
      </c>
      <c r="K30" s="1">
        <f>6899+1380+1039+7000</f>
        <v>16318</v>
      </c>
      <c r="L30" s="57">
        <v>421730</v>
      </c>
      <c r="M30" s="57">
        <v>240000</v>
      </c>
      <c r="N30" s="57">
        <v>56000</v>
      </c>
    </row>
    <row r="31" spans="1:14" ht="12.75">
      <c r="A31" s="1" t="s">
        <v>100</v>
      </c>
      <c r="B31" s="2">
        <f t="shared" si="0"/>
        <v>1810125</v>
      </c>
      <c r="C31" s="1">
        <v>1163927</v>
      </c>
      <c r="D31" s="1">
        <v>3500</v>
      </c>
      <c r="E31" s="1">
        <v>684</v>
      </c>
      <c r="F31" s="1">
        <v>229907</v>
      </c>
      <c r="G31" s="1">
        <v>246279</v>
      </c>
      <c r="H31" s="1"/>
      <c r="I31" s="1"/>
      <c r="J31" s="1">
        <v>38</v>
      </c>
      <c r="K31" s="1">
        <f>6899+708+1183+7000</f>
        <v>15790</v>
      </c>
      <c r="L31" s="57">
        <v>45000</v>
      </c>
      <c r="M31" s="57">
        <v>105000</v>
      </c>
      <c r="N31" s="1">
        <v>0</v>
      </c>
    </row>
    <row r="32" spans="1:14" ht="12.75">
      <c r="A32" s="16" t="s">
        <v>101</v>
      </c>
      <c r="B32" s="2">
        <f t="shared" si="0"/>
        <v>6477775</v>
      </c>
      <c r="C32" s="1">
        <v>4122229</v>
      </c>
      <c r="D32" s="1">
        <v>5992</v>
      </c>
      <c r="E32" s="1">
        <v>588</v>
      </c>
      <c r="F32" s="1">
        <v>437741</v>
      </c>
      <c r="G32" s="1">
        <v>967206</v>
      </c>
      <c r="H32" s="1"/>
      <c r="I32" s="1"/>
      <c r="J32" s="1">
        <v>4500</v>
      </c>
      <c r="K32" s="1">
        <f>7101+1140+1028+4250+17000+18000+1000</f>
        <v>49519</v>
      </c>
      <c r="L32" s="57">
        <v>350000</v>
      </c>
      <c r="M32" s="57">
        <v>480000</v>
      </c>
      <c r="N32" s="57">
        <v>60000</v>
      </c>
    </row>
    <row r="33" spans="1:14" ht="12.75">
      <c r="A33" s="16" t="s">
        <v>102</v>
      </c>
      <c r="B33" s="2">
        <f t="shared" si="0"/>
        <v>5218617</v>
      </c>
      <c r="C33" s="1">
        <v>2723950</v>
      </c>
      <c r="D33" s="1">
        <v>5992</v>
      </c>
      <c r="E33" s="1">
        <v>588</v>
      </c>
      <c r="F33" s="1">
        <v>293215</v>
      </c>
      <c r="G33" s="1">
        <v>847197</v>
      </c>
      <c r="H33" s="1"/>
      <c r="I33" s="1"/>
      <c r="J33" s="1">
        <v>4500</v>
      </c>
      <c r="K33" s="1">
        <f>6899+1140+736+1000+7900</f>
        <v>17675</v>
      </c>
      <c r="L33" s="57">
        <v>650000</v>
      </c>
      <c r="M33" s="57">
        <v>609500</v>
      </c>
      <c r="N33" s="57">
        <v>66000</v>
      </c>
    </row>
    <row r="34" spans="1:14" ht="12.75">
      <c r="A34" s="16" t="s">
        <v>103</v>
      </c>
      <c r="B34" s="2">
        <f t="shared" si="0"/>
        <v>3756869</v>
      </c>
      <c r="C34" s="1">
        <v>2407316</v>
      </c>
      <c r="D34" s="1">
        <v>5992</v>
      </c>
      <c r="E34" s="1">
        <v>588</v>
      </c>
      <c r="F34" s="1">
        <v>269363</v>
      </c>
      <c r="G34" s="1">
        <v>697963</v>
      </c>
      <c r="H34" s="1"/>
      <c r="I34" s="1"/>
      <c r="J34" s="1">
        <v>4500</v>
      </c>
      <c r="K34" s="1">
        <f>6899+1140+2208+6000+1000+7900</f>
        <v>25147</v>
      </c>
      <c r="L34" s="57">
        <v>90000</v>
      </c>
      <c r="M34" s="57">
        <v>185000</v>
      </c>
      <c r="N34" s="57">
        <v>71000</v>
      </c>
    </row>
    <row r="35" spans="1:14" ht="12.75">
      <c r="A35" s="16" t="s">
        <v>104</v>
      </c>
      <c r="B35" s="2">
        <f t="shared" si="0"/>
        <v>4846464</v>
      </c>
      <c r="C35" s="1">
        <v>2447761</v>
      </c>
      <c r="D35" s="1">
        <v>5871</v>
      </c>
      <c r="E35" s="1">
        <v>588</v>
      </c>
      <c r="F35" s="1">
        <v>266361</v>
      </c>
      <c r="G35" s="1">
        <v>1081551</v>
      </c>
      <c r="H35" s="1"/>
      <c r="I35" s="1"/>
      <c r="J35" s="1">
        <v>4500</v>
      </c>
      <c r="K35" s="1">
        <f>7056+1140+736+1000</f>
        <v>9932</v>
      </c>
      <c r="L35" s="57">
        <v>400000</v>
      </c>
      <c r="M35" s="57">
        <v>525900</v>
      </c>
      <c r="N35" s="57">
        <v>104000</v>
      </c>
    </row>
    <row r="36" spans="1:14" ht="12.75">
      <c r="A36" s="16" t="s">
        <v>105</v>
      </c>
      <c r="B36" s="2">
        <f t="shared" si="0"/>
        <v>6773132</v>
      </c>
      <c r="C36" s="1">
        <v>4232360</v>
      </c>
      <c r="D36" s="1">
        <v>5871</v>
      </c>
      <c r="E36" s="1">
        <v>588</v>
      </c>
      <c r="F36" s="1">
        <v>504350</v>
      </c>
      <c r="G36" s="1">
        <v>1084347</v>
      </c>
      <c r="H36" s="1"/>
      <c r="I36" s="1"/>
      <c r="J36" s="1">
        <v>4500</v>
      </c>
      <c r="K36" s="1">
        <f>6965+1164+1987+6000+17000+1000</f>
        <v>34116</v>
      </c>
      <c r="L36" s="57">
        <v>390000</v>
      </c>
      <c r="M36" s="57">
        <v>499000</v>
      </c>
      <c r="N36" s="57">
        <v>18000</v>
      </c>
    </row>
    <row r="37" spans="1:14" ht="12.75">
      <c r="A37" s="16" t="s">
        <v>106</v>
      </c>
      <c r="B37" s="2">
        <f t="shared" si="0"/>
        <v>4829828</v>
      </c>
      <c r="C37" s="1">
        <v>2917756</v>
      </c>
      <c r="D37" s="1">
        <v>8506</v>
      </c>
      <c r="E37" s="1">
        <v>588</v>
      </c>
      <c r="F37" s="1">
        <v>292715</v>
      </c>
      <c r="G37" s="1">
        <v>769385</v>
      </c>
      <c r="H37" s="1"/>
      <c r="I37" s="1"/>
      <c r="J37" s="1">
        <v>4500</v>
      </c>
      <c r="K37" s="1">
        <f>6965+1140+3092+7100+7135+10000+2000+7200+996+1500+4250+3000+500+20000+5000+2500+1000+15000</f>
        <v>98378</v>
      </c>
      <c r="L37" s="57">
        <v>220000</v>
      </c>
      <c r="M37" s="57">
        <v>462000</v>
      </c>
      <c r="N37" s="57">
        <v>56000</v>
      </c>
    </row>
    <row r="38" spans="1:14" ht="12.75">
      <c r="A38" s="16" t="s">
        <v>107</v>
      </c>
      <c r="B38" s="2">
        <f t="shared" si="0"/>
        <v>4873921</v>
      </c>
      <c r="C38" s="1">
        <v>3370882</v>
      </c>
      <c r="D38" s="1">
        <v>8506</v>
      </c>
      <c r="E38" s="1">
        <v>588</v>
      </c>
      <c r="F38" s="1">
        <v>335911</v>
      </c>
      <c r="G38" s="1">
        <v>645354</v>
      </c>
      <c r="H38" s="1"/>
      <c r="I38" s="1"/>
      <c r="J38" s="1">
        <v>4500</v>
      </c>
      <c r="K38" s="1">
        <f>6899+1140+1241+6000+1000+45594+7900-45594</f>
        <v>24180</v>
      </c>
      <c r="L38" s="57">
        <v>75000</v>
      </c>
      <c r="M38" s="57">
        <v>363000</v>
      </c>
      <c r="N38" s="57">
        <v>46000</v>
      </c>
    </row>
    <row r="39" spans="1:14" ht="12.75">
      <c r="A39" s="16" t="s">
        <v>108</v>
      </c>
      <c r="B39" s="2">
        <f t="shared" si="0"/>
        <v>4896446</v>
      </c>
      <c r="C39" s="1">
        <v>3099834</v>
      </c>
      <c r="D39" s="1">
        <v>8506</v>
      </c>
      <c r="E39" s="1">
        <v>588</v>
      </c>
      <c r="F39" s="1">
        <v>375198</v>
      </c>
      <c r="G39" s="1">
        <v>854494</v>
      </c>
      <c r="H39" s="1"/>
      <c r="I39" s="1"/>
      <c r="J39" s="1">
        <v>4500</v>
      </c>
      <c r="K39" s="1">
        <f>6965+1140+1321+1000+7900</f>
        <v>18326</v>
      </c>
      <c r="L39" s="57">
        <v>100000</v>
      </c>
      <c r="M39" s="57">
        <v>374000</v>
      </c>
      <c r="N39" s="57">
        <v>61000</v>
      </c>
    </row>
    <row r="40" spans="1:14" ht="12.75">
      <c r="A40" s="16" t="s">
        <v>109</v>
      </c>
      <c r="B40" s="2">
        <f t="shared" si="0"/>
        <v>4540664</v>
      </c>
      <c r="C40" s="1">
        <v>3106537</v>
      </c>
      <c r="D40" s="1">
        <v>9147</v>
      </c>
      <c r="E40" s="1">
        <v>1294</v>
      </c>
      <c r="F40" s="1">
        <v>455698</v>
      </c>
      <c r="G40" s="1">
        <v>513912</v>
      </c>
      <c r="H40" s="1"/>
      <c r="I40" s="1"/>
      <c r="J40" s="1">
        <v>4500</v>
      </c>
      <c r="K40" s="1">
        <f>13797+1296+1133+5500+4250+2000+1000+7900</f>
        <v>36876</v>
      </c>
      <c r="L40" s="57">
        <v>70000</v>
      </c>
      <c r="M40" s="57">
        <v>314700</v>
      </c>
      <c r="N40" s="57">
        <v>28000</v>
      </c>
    </row>
    <row r="41" spans="1:14" ht="12.75">
      <c r="A41" s="16" t="s">
        <v>110</v>
      </c>
      <c r="B41" s="2">
        <f t="shared" si="0"/>
        <v>5498128</v>
      </c>
      <c r="C41" s="1">
        <v>3004123</v>
      </c>
      <c r="D41" s="1">
        <v>9147</v>
      </c>
      <c r="E41" s="1">
        <v>1294</v>
      </c>
      <c r="F41" s="1">
        <v>315150</v>
      </c>
      <c r="G41" s="1">
        <v>1554304</v>
      </c>
      <c r="H41" s="1"/>
      <c r="I41" s="1"/>
      <c r="J41" s="1">
        <v>4500</v>
      </c>
      <c r="K41" s="1">
        <f>9407+1452+1351+5500+4000+1000+7900</f>
        <v>30610</v>
      </c>
      <c r="L41" s="57">
        <v>180000</v>
      </c>
      <c r="M41" s="57">
        <v>250000</v>
      </c>
      <c r="N41" s="57">
        <v>149000</v>
      </c>
    </row>
    <row r="42" spans="1:14" ht="12.75">
      <c r="A42" s="16" t="s">
        <v>111</v>
      </c>
      <c r="B42" s="2">
        <f t="shared" si="0"/>
        <v>6805210</v>
      </c>
      <c r="C42" s="1">
        <v>3196014</v>
      </c>
      <c r="D42" s="1">
        <v>5506</v>
      </c>
      <c r="E42" s="1">
        <v>588</v>
      </c>
      <c r="F42" s="1">
        <v>365719</v>
      </c>
      <c r="G42" s="1">
        <v>823890</v>
      </c>
      <c r="H42" s="1"/>
      <c r="I42" s="1"/>
      <c r="J42" s="1">
        <v>4500</v>
      </c>
      <c r="K42" s="1">
        <f>1000+17000+6899+1140+954+36000+7000+1000</f>
        <v>70993</v>
      </c>
      <c r="L42" s="57">
        <v>420000</v>
      </c>
      <c r="M42" s="57">
        <v>1852000</v>
      </c>
      <c r="N42" s="57">
        <v>66000</v>
      </c>
    </row>
    <row r="43" spans="1:14" ht="12.75">
      <c r="A43" s="16" t="s">
        <v>112</v>
      </c>
      <c r="B43" s="2">
        <f t="shared" si="0"/>
        <v>5826284</v>
      </c>
      <c r="C43" s="1">
        <v>3971095</v>
      </c>
      <c r="D43" s="1">
        <v>5506</v>
      </c>
      <c r="E43" s="1">
        <v>588</v>
      </c>
      <c r="F43" s="1">
        <v>510306</v>
      </c>
      <c r="G43" s="1">
        <v>1160539</v>
      </c>
      <c r="H43" s="1"/>
      <c r="I43" s="1"/>
      <c r="J43" s="1">
        <v>4500</v>
      </c>
      <c r="K43" s="1">
        <f>6965+2040+1345+5500+1000+7900</f>
        <v>24750</v>
      </c>
      <c r="L43" s="57">
        <v>50000</v>
      </c>
      <c r="M43" s="57">
        <v>76000</v>
      </c>
      <c r="N43" s="57">
        <v>23000</v>
      </c>
    </row>
    <row r="44" spans="1:14" ht="12.75">
      <c r="A44" s="16" t="s">
        <v>113</v>
      </c>
      <c r="B44" s="2">
        <f t="shared" si="0"/>
        <v>6198911</v>
      </c>
      <c r="C44" s="1">
        <v>4549501</v>
      </c>
      <c r="D44" s="1">
        <v>5506</v>
      </c>
      <c r="E44" s="1">
        <v>588</v>
      </c>
      <c r="F44" s="1">
        <v>531110</v>
      </c>
      <c r="G44" s="1">
        <v>898480</v>
      </c>
      <c r="H44" s="1"/>
      <c r="I44" s="1"/>
      <c r="J44" s="1">
        <v>4500</v>
      </c>
      <c r="K44" s="1">
        <f>6888+1650+1688+1000</f>
        <v>11226</v>
      </c>
      <c r="L44" s="57">
        <v>50000</v>
      </c>
      <c r="M44" s="57">
        <v>130000</v>
      </c>
      <c r="N44" s="57">
        <v>18000</v>
      </c>
    </row>
    <row r="45" spans="1:14" ht="12.75">
      <c r="A45" s="16" t="s">
        <v>114</v>
      </c>
      <c r="B45" s="2">
        <f t="shared" si="0"/>
        <v>5865783</v>
      </c>
      <c r="C45" s="1">
        <v>4123676</v>
      </c>
      <c r="D45" s="1">
        <v>8506</v>
      </c>
      <c r="E45" s="1">
        <v>588</v>
      </c>
      <c r="F45" s="1">
        <v>72170</v>
      </c>
      <c r="G45" s="1">
        <v>1070044</v>
      </c>
      <c r="H45" s="1"/>
      <c r="I45" s="1">
        <v>787</v>
      </c>
      <c r="J45" s="1">
        <v>2854</v>
      </c>
      <c r="K45" s="1">
        <f>6858+900+5500+1000+7900</f>
        <v>22158</v>
      </c>
      <c r="L45" s="57">
        <v>50000</v>
      </c>
      <c r="M45" s="57">
        <v>82000</v>
      </c>
      <c r="N45" s="57">
        <v>433000</v>
      </c>
    </row>
    <row r="46" spans="1:14" ht="12.75">
      <c r="A46" s="16" t="s">
        <v>115</v>
      </c>
      <c r="B46" s="2">
        <f t="shared" si="0"/>
        <v>2957010</v>
      </c>
      <c r="C46" s="1">
        <v>1842576</v>
      </c>
      <c r="D46" s="1">
        <v>5871</v>
      </c>
      <c r="E46" s="1">
        <v>588</v>
      </c>
      <c r="F46" s="1">
        <v>165958</v>
      </c>
      <c r="G46" s="1">
        <f>444661-200-100-364</f>
        <v>443997</v>
      </c>
      <c r="H46" s="1"/>
      <c r="I46" s="1">
        <v>787</v>
      </c>
      <c r="J46" s="1">
        <v>2854</v>
      </c>
      <c r="K46" s="1">
        <f>6899+480+1000</f>
        <v>8379</v>
      </c>
      <c r="L46" s="1">
        <v>0</v>
      </c>
      <c r="M46" s="57">
        <v>400000</v>
      </c>
      <c r="N46" s="57">
        <v>86000</v>
      </c>
    </row>
    <row r="47" spans="1:14" ht="12.75">
      <c r="A47" s="16" t="s">
        <v>116</v>
      </c>
      <c r="B47" s="2">
        <f t="shared" si="0"/>
        <v>7762884</v>
      </c>
      <c r="C47" s="1">
        <v>5705427</v>
      </c>
      <c r="D47" s="1">
        <v>5871</v>
      </c>
      <c r="E47" s="1">
        <v>588</v>
      </c>
      <c r="F47" s="1">
        <v>521699</v>
      </c>
      <c r="G47" s="1">
        <v>920563</v>
      </c>
      <c r="H47" s="1"/>
      <c r="I47" s="1">
        <v>787</v>
      </c>
      <c r="J47" s="1">
        <v>2854</v>
      </c>
      <c r="K47" s="1">
        <f>10414+1881+900+4000+1000+7900</f>
        <v>26095</v>
      </c>
      <c r="L47" s="57">
        <v>185000</v>
      </c>
      <c r="M47" s="57">
        <v>338000</v>
      </c>
      <c r="N47" s="57">
        <v>56000</v>
      </c>
    </row>
    <row r="48" spans="1:14" ht="12.75">
      <c r="A48" s="16" t="s">
        <v>117</v>
      </c>
      <c r="B48" s="2">
        <f t="shared" si="0"/>
        <v>7935921</v>
      </c>
      <c r="C48" s="1">
        <v>5932425</v>
      </c>
      <c r="D48" s="1">
        <v>8506</v>
      </c>
      <c r="E48" s="1">
        <v>588</v>
      </c>
      <c r="F48" s="1">
        <v>529186</v>
      </c>
      <c r="G48" s="1">
        <v>576859</v>
      </c>
      <c r="H48" s="1"/>
      <c r="I48" s="1">
        <v>787</v>
      </c>
      <c r="J48" s="1">
        <v>2854</v>
      </c>
      <c r="K48" s="1">
        <f>10416+900+5500+1000+7900</f>
        <v>25716</v>
      </c>
      <c r="L48" s="57">
        <v>260000</v>
      </c>
      <c r="M48" s="57">
        <v>556000</v>
      </c>
      <c r="N48" s="57">
        <v>43000</v>
      </c>
    </row>
    <row r="49" spans="1:14" ht="12.75">
      <c r="A49" s="16" t="s">
        <v>118</v>
      </c>
      <c r="B49" s="2">
        <f t="shared" si="0"/>
        <v>6358419</v>
      </c>
      <c r="C49" s="1">
        <v>4700745</v>
      </c>
      <c r="D49" s="1">
        <v>5506</v>
      </c>
      <c r="E49" s="1">
        <v>588</v>
      </c>
      <c r="F49" s="1">
        <v>500391</v>
      </c>
      <c r="G49" s="1">
        <v>788283</v>
      </c>
      <c r="H49" s="1"/>
      <c r="I49" s="1">
        <v>786</v>
      </c>
      <c r="J49" s="1">
        <v>2854</v>
      </c>
      <c r="K49" s="1">
        <f>10414+2502+950+5500+1000+7900</f>
        <v>28266</v>
      </c>
      <c r="L49" s="57">
        <v>0</v>
      </c>
      <c r="M49" s="57">
        <v>308000</v>
      </c>
      <c r="N49" s="57">
        <v>23000</v>
      </c>
    </row>
    <row r="50" spans="1:14" ht="12.75">
      <c r="A50" s="16" t="s">
        <v>119</v>
      </c>
      <c r="B50" s="2">
        <f t="shared" si="0"/>
        <v>1558889</v>
      </c>
      <c r="C50" s="1">
        <v>800811</v>
      </c>
      <c r="D50" s="1">
        <v>8500</v>
      </c>
      <c r="E50" s="1"/>
      <c r="F50" s="1"/>
      <c r="G50" s="1">
        <v>259482</v>
      </c>
      <c r="H50" s="1"/>
      <c r="I50" s="1"/>
      <c r="J50" s="1"/>
      <c r="K50" s="1">
        <f>3500+390+659+20000+2000+2500+18547</f>
        <v>47596</v>
      </c>
      <c r="L50" s="57">
        <v>230000</v>
      </c>
      <c r="M50" s="57">
        <v>127500</v>
      </c>
      <c r="N50" s="57">
        <v>85000</v>
      </c>
    </row>
    <row r="51" spans="1:14" ht="12.75">
      <c r="A51" s="16" t="s">
        <v>120</v>
      </c>
      <c r="B51" s="2">
        <f t="shared" si="0"/>
        <v>2840929</v>
      </c>
      <c r="C51" s="1">
        <v>1423666</v>
      </c>
      <c r="D51" s="1">
        <v>48618</v>
      </c>
      <c r="E51" s="1"/>
      <c r="F51" s="1"/>
      <c r="G51" s="1">
        <v>239077</v>
      </c>
      <c r="H51" s="1"/>
      <c r="I51" s="1"/>
      <c r="J51" s="1"/>
      <c r="K51" s="1">
        <f>3500+402+2668+20000+12000+2500</f>
        <v>41070</v>
      </c>
      <c r="L51" s="57">
        <v>748000</v>
      </c>
      <c r="M51" s="57">
        <v>297498</v>
      </c>
      <c r="N51" s="57">
        <v>43000</v>
      </c>
    </row>
    <row r="52" spans="1:14" ht="12.75">
      <c r="A52" s="16" t="s">
        <v>121</v>
      </c>
      <c r="B52" s="2">
        <f t="shared" si="0"/>
        <v>1097791</v>
      </c>
      <c r="C52" s="1">
        <v>441037</v>
      </c>
      <c r="D52" s="1">
        <v>0</v>
      </c>
      <c r="E52" s="1"/>
      <c r="F52" s="1"/>
      <c r="G52" s="1">
        <v>177033</v>
      </c>
      <c r="H52" s="1"/>
      <c r="I52" s="1"/>
      <c r="J52" s="1"/>
      <c r="K52" s="1">
        <f>3500+288+1320</f>
        <v>5108</v>
      </c>
      <c r="L52" s="1">
        <v>104613</v>
      </c>
      <c r="M52" s="57">
        <v>370000</v>
      </c>
      <c r="N52" s="1">
        <v>0</v>
      </c>
    </row>
    <row r="53" spans="1:14" ht="12.75">
      <c r="A53" s="1">
        <v>70808</v>
      </c>
      <c r="B53" s="2">
        <f>SUM(C53+D53+E53+F53+G53+H53+I53+J53+K53+L53+M53+N53)</f>
        <v>52490</v>
      </c>
      <c r="C53" s="1"/>
      <c r="D53" s="1"/>
      <c r="E53" s="1"/>
      <c r="F53" s="1"/>
      <c r="G53" s="1"/>
      <c r="H53" s="1">
        <v>52490</v>
      </c>
      <c r="I53" s="1"/>
      <c r="J53" s="1"/>
      <c r="K53" s="1"/>
      <c r="L53" s="1"/>
      <c r="M53" s="1"/>
      <c r="N53" s="1"/>
    </row>
    <row r="54" spans="1:14" ht="12.75">
      <c r="A54" s="1" t="s">
        <v>186</v>
      </c>
      <c r="B54" s="2">
        <f>SUM(C54+D54+E54+F54+G54+H54+I54+J54+K54+L54+M54+N54)</f>
        <v>1394000</v>
      </c>
      <c r="C54" s="1"/>
      <c r="D54" s="1"/>
      <c r="E54" s="1"/>
      <c r="F54" s="1"/>
      <c r="G54" s="1"/>
      <c r="H54" s="1"/>
      <c r="I54" s="1"/>
      <c r="J54" s="1"/>
      <c r="K54" s="1"/>
      <c r="L54" s="57">
        <v>945500</v>
      </c>
      <c r="M54" s="57">
        <v>448500</v>
      </c>
      <c r="N54" s="1">
        <v>0</v>
      </c>
    </row>
    <row r="55" spans="1:14" ht="12.75">
      <c r="A55" s="1" t="s">
        <v>33</v>
      </c>
      <c r="B55" s="5">
        <f aca="true" t="shared" si="1" ref="B55:N55">SUM(B10:B53)</f>
        <v>162876221</v>
      </c>
      <c r="C55" s="17">
        <f t="shared" si="1"/>
        <v>100366529</v>
      </c>
      <c r="D55" s="5">
        <f t="shared" si="1"/>
        <v>255696</v>
      </c>
      <c r="E55" s="5">
        <f t="shared" si="1"/>
        <v>26550</v>
      </c>
      <c r="F55" s="5">
        <f t="shared" si="1"/>
        <v>11554215</v>
      </c>
      <c r="G55" s="5">
        <f t="shared" si="1"/>
        <v>24948954</v>
      </c>
      <c r="H55" s="5">
        <f t="shared" si="1"/>
        <v>52490</v>
      </c>
      <c r="I55" s="5">
        <f t="shared" si="1"/>
        <v>3934</v>
      </c>
      <c r="J55" s="5">
        <f t="shared" si="1"/>
        <v>73563</v>
      </c>
      <c r="K55" s="5">
        <f t="shared" si="1"/>
        <v>1105889</v>
      </c>
      <c r="L55" s="5">
        <f t="shared" si="1"/>
        <v>10452533</v>
      </c>
      <c r="M55" s="5">
        <f t="shared" si="1"/>
        <v>11771868</v>
      </c>
      <c r="N55" s="5">
        <f t="shared" si="1"/>
        <v>2264000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2">
      <selection activeCell="O19" sqref="O19"/>
    </sheetView>
  </sheetViews>
  <sheetFormatPr defaultColWidth="9.140625" defaultRowHeight="12.75"/>
  <cols>
    <col min="1" max="1" width="19.57421875" style="0" customWidth="1"/>
    <col min="2" max="2" width="13.57421875" style="54" bestFit="1" customWidth="1"/>
    <col min="3" max="3" width="11.57421875" style="0" bestFit="1" customWidth="1"/>
    <col min="4" max="4" width="9.28125" style="0" bestFit="1" customWidth="1"/>
    <col min="5" max="5" width="12.28125" style="0" customWidth="1"/>
    <col min="6" max="6" width="11.57421875" style="0" bestFit="1" customWidth="1"/>
    <col min="7" max="7" width="7.00390625" style="0" bestFit="1" customWidth="1"/>
    <col min="8" max="8" width="11.140625" style="0" customWidth="1"/>
    <col min="9" max="9" width="11.57421875" style="0" bestFit="1" customWidth="1"/>
    <col min="10" max="10" width="8.140625" style="0" bestFit="1" customWidth="1"/>
    <col min="11" max="11" width="12.7109375" style="0" customWidth="1"/>
    <col min="12" max="12" width="11.57421875" style="0" bestFit="1" customWidth="1"/>
    <col min="13" max="13" width="9.28125" style="0" bestFit="1" customWidth="1"/>
    <col min="14" max="14" width="10.57421875" style="0" bestFit="1" customWidth="1"/>
  </cols>
  <sheetData>
    <row r="1" spans="1:14" ht="26.25" customHeight="1">
      <c r="A1" s="26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8" t="s">
        <v>56</v>
      </c>
    </row>
    <row r="2" spans="1:14" ht="17.25" customHeight="1">
      <c r="A2" s="71" t="s">
        <v>0</v>
      </c>
      <c r="B2" s="10" t="s">
        <v>1</v>
      </c>
      <c r="C2" s="59" t="s">
        <v>50</v>
      </c>
      <c r="D2" s="60"/>
      <c r="E2" s="61"/>
      <c r="F2" s="62" t="s">
        <v>51</v>
      </c>
      <c r="G2" s="63"/>
      <c r="H2" s="64"/>
      <c r="I2" s="65" t="s">
        <v>52</v>
      </c>
      <c r="J2" s="66"/>
      <c r="K2" s="67"/>
      <c r="L2" s="68" t="s">
        <v>53</v>
      </c>
      <c r="M2" s="69"/>
      <c r="N2" s="70"/>
    </row>
    <row r="3" spans="1:14" ht="12.75">
      <c r="A3" s="71"/>
      <c r="B3" s="10" t="s">
        <v>41</v>
      </c>
      <c r="C3" s="10" t="s">
        <v>45</v>
      </c>
      <c r="D3" s="10"/>
      <c r="E3" s="10"/>
      <c r="F3" s="10" t="s">
        <v>45</v>
      </c>
      <c r="G3" s="10"/>
      <c r="H3" s="10"/>
      <c r="I3" s="10" t="s">
        <v>45</v>
      </c>
      <c r="J3" s="10"/>
      <c r="K3" s="10"/>
      <c r="L3" s="10" t="s">
        <v>45</v>
      </c>
      <c r="M3" s="10"/>
      <c r="N3" s="10"/>
    </row>
    <row r="4" spans="1:14" ht="12.75">
      <c r="A4" s="71"/>
      <c r="B4" s="10" t="s">
        <v>40</v>
      </c>
      <c r="C4" s="9" t="s">
        <v>46</v>
      </c>
      <c r="D4" s="10" t="s">
        <v>48</v>
      </c>
      <c r="E4" s="10" t="s">
        <v>49</v>
      </c>
      <c r="F4" s="9" t="s">
        <v>46</v>
      </c>
      <c r="G4" s="10" t="s">
        <v>48</v>
      </c>
      <c r="H4" s="10" t="s">
        <v>49</v>
      </c>
      <c r="I4" s="10" t="s">
        <v>46</v>
      </c>
      <c r="J4" s="10" t="s">
        <v>48</v>
      </c>
      <c r="K4" s="10" t="s">
        <v>49</v>
      </c>
      <c r="L4" s="10" t="s">
        <v>46</v>
      </c>
      <c r="M4" s="10" t="s">
        <v>48</v>
      </c>
      <c r="N4" s="10" t="s">
        <v>49</v>
      </c>
    </row>
    <row r="5" spans="1:14" ht="12.75">
      <c r="A5" s="71"/>
      <c r="B5" s="10" t="s">
        <v>39</v>
      </c>
      <c r="C5" s="10" t="s">
        <v>47</v>
      </c>
      <c r="D5" s="10"/>
      <c r="E5" s="10" t="s">
        <v>42</v>
      </c>
      <c r="F5" s="10" t="s">
        <v>54</v>
      </c>
      <c r="G5" s="10"/>
      <c r="H5" s="10" t="s">
        <v>42</v>
      </c>
      <c r="I5" s="10" t="s">
        <v>55</v>
      </c>
      <c r="J5" s="10"/>
      <c r="K5" s="10" t="s">
        <v>42</v>
      </c>
      <c r="L5" s="10" t="s">
        <v>54</v>
      </c>
      <c r="M5" s="10"/>
      <c r="N5" s="10" t="s">
        <v>42</v>
      </c>
    </row>
    <row r="6" spans="1:14" ht="12.75">
      <c r="A6" s="71"/>
      <c r="B6" s="10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71"/>
      <c r="B7" s="10" t="s">
        <v>42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7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2">
        <v>1</v>
      </c>
      <c r="B9" s="5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15.75">
      <c r="A10" s="29" t="s">
        <v>139</v>
      </c>
      <c r="B10" s="30">
        <f aca="true" t="shared" si="0" ref="B10:B30">SUM(E10+H10+K10+N10)</f>
        <v>967205.2603824076</v>
      </c>
      <c r="C10" s="31">
        <f>E10/D10</f>
        <v>734.912337696164</v>
      </c>
      <c r="D10" s="31">
        <f>1055.813</f>
        <v>1055.813</v>
      </c>
      <c r="E10" s="32">
        <v>775930</v>
      </c>
      <c r="F10" s="32">
        <f>H10/G10</f>
        <v>2998.0588676475513</v>
      </c>
      <c r="G10" s="33">
        <v>9.619</v>
      </c>
      <c r="H10" s="32">
        <v>28838.328247901794</v>
      </c>
      <c r="I10" s="32">
        <f>K10/J10</f>
        <v>95427.6419542391</v>
      </c>
      <c r="J10" s="33">
        <v>1.7022</v>
      </c>
      <c r="K10" s="32">
        <v>162436.93213450577</v>
      </c>
      <c r="L10" s="34"/>
      <c r="M10" s="34"/>
      <c r="N10" s="34"/>
    </row>
    <row r="11" spans="1:14" ht="15.75">
      <c r="A11" s="29" t="s">
        <v>140</v>
      </c>
      <c r="B11" s="30">
        <f t="shared" si="0"/>
        <v>847196.5751119179</v>
      </c>
      <c r="C11" s="31">
        <f aca="true" t="shared" si="1" ref="C11:C51">E11/D11</f>
        <v>679.7415830265396</v>
      </c>
      <c r="D11" s="31">
        <f aca="true" t="shared" si="2" ref="D11:D27">1055.813</f>
        <v>1055.813</v>
      </c>
      <c r="E11" s="32">
        <v>717680</v>
      </c>
      <c r="F11" s="32">
        <f aca="true" t="shared" si="3" ref="F11:F52">H11/G11</f>
        <v>2256.783449423017</v>
      </c>
      <c r="G11" s="33">
        <v>9.619</v>
      </c>
      <c r="H11" s="32">
        <v>21708</v>
      </c>
      <c r="I11" s="32">
        <f aca="true" t="shared" si="4" ref="I11:I52">K11/J11</f>
        <v>63334.84614729052</v>
      </c>
      <c r="J11" s="33">
        <v>1.7022</v>
      </c>
      <c r="K11" s="32">
        <v>107808.57511191792</v>
      </c>
      <c r="L11" s="34"/>
      <c r="M11" s="34"/>
      <c r="N11" s="34"/>
    </row>
    <row r="12" spans="1:14" ht="15.75">
      <c r="A12" s="29" t="s">
        <v>141</v>
      </c>
      <c r="B12" s="30">
        <f t="shared" si="0"/>
        <v>697962.7257890635</v>
      </c>
      <c r="C12" s="31">
        <f t="shared" si="1"/>
        <v>567.9878917952326</v>
      </c>
      <c r="D12" s="31">
        <f t="shared" si="2"/>
        <v>1055.813</v>
      </c>
      <c r="E12" s="32">
        <v>599689</v>
      </c>
      <c r="F12" s="32">
        <f t="shared" si="3"/>
        <v>2648.8673190030777</v>
      </c>
      <c r="G12" s="33">
        <v>9.619</v>
      </c>
      <c r="H12" s="32">
        <v>25479.454741490605</v>
      </c>
      <c r="I12" s="32">
        <f t="shared" si="4"/>
        <v>42764.81673573779</v>
      </c>
      <c r="J12" s="33">
        <v>1.7022</v>
      </c>
      <c r="K12" s="32">
        <v>72794.27104757287</v>
      </c>
      <c r="L12" s="34"/>
      <c r="M12" s="34"/>
      <c r="N12" s="34"/>
    </row>
    <row r="13" spans="1:14" ht="15.75">
      <c r="A13" s="29" t="s">
        <v>142</v>
      </c>
      <c r="B13" s="30">
        <f t="shared" si="0"/>
        <v>1081550.2599749544</v>
      </c>
      <c r="C13" s="31">
        <f t="shared" si="1"/>
        <v>915.1810026965002</v>
      </c>
      <c r="D13" s="31">
        <f t="shared" si="2"/>
        <v>1055.813</v>
      </c>
      <c r="E13" s="32">
        <v>966260</v>
      </c>
      <c r="F13" s="32">
        <f t="shared" si="3"/>
        <v>3510.8715990854357</v>
      </c>
      <c r="G13" s="33">
        <v>9.619</v>
      </c>
      <c r="H13" s="32">
        <v>33771.073911602805</v>
      </c>
      <c r="I13" s="32">
        <f t="shared" si="4"/>
        <v>47890.48646654421</v>
      </c>
      <c r="J13" s="33">
        <v>1.7022</v>
      </c>
      <c r="K13" s="32">
        <v>81519.18606335155</v>
      </c>
      <c r="L13" s="34"/>
      <c r="M13" s="34"/>
      <c r="N13" s="34"/>
    </row>
    <row r="14" spans="1:14" ht="15.75">
      <c r="A14" s="29" t="s">
        <v>143</v>
      </c>
      <c r="B14" s="30">
        <f t="shared" si="0"/>
        <v>1084346.154140324</v>
      </c>
      <c r="C14" s="31">
        <f t="shared" si="1"/>
        <v>827.8227299720688</v>
      </c>
      <c r="D14" s="31">
        <f t="shared" si="2"/>
        <v>1055.813</v>
      </c>
      <c r="E14" s="32">
        <v>874026</v>
      </c>
      <c r="F14" s="32">
        <f t="shared" si="3"/>
        <v>4005.725908021603</v>
      </c>
      <c r="G14" s="33">
        <v>9.619</v>
      </c>
      <c r="H14" s="32">
        <v>38531.0775092598</v>
      </c>
      <c r="I14" s="32">
        <f t="shared" si="4"/>
        <v>100921.7933445331</v>
      </c>
      <c r="J14" s="33">
        <v>1.7022</v>
      </c>
      <c r="K14" s="32">
        <v>171789.07663106424</v>
      </c>
      <c r="L14" s="34"/>
      <c r="M14" s="34"/>
      <c r="N14" s="34"/>
    </row>
    <row r="15" spans="1:14" ht="15.75">
      <c r="A15" s="35" t="s">
        <v>144</v>
      </c>
      <c r="B15" s="30">
        <f t="shared" si="0"/>
        <v>769385.3707992143</v>
      </c>
      <c r="C15" s="31"/>
      <c r="D15" s="31"/>
      <c r="E15" s="32"/>
      <c r="F15" s="32">
        <f t="shared" si="3"/>
        <v>1606.2811237645783</v>
      </c>
      <c r="G15" s="33">
        <v>9.619</v>
      </c>
      <c r="H15" s="32">
        <v>15450.81812949148</v>
      </c>
      <c r="I15" s="32">
        <f t="shared" si="4"/>
        <v>63133.91650201083</v>
      </c>
      <c r="J15" s="33">
        <v>1.7022</v>
      </c>
      <c r="K15" s="32">
        <v>107466.55266972282</v>
      </c>
      <c r="L15" s="32">
        <f>N15/M15</f>
        <v>83708.04193766841</v>
      </c>
      <c r="M15" s="34">
        <v>7.72289</v>
      </c>
      <c r="N15" s="33">
        <v>646468</v>
      </c>
    </row>
    <row r="16" spans="1:14" ht="15.75">
      <c r="A16" s="29" t="s">
        <v>145</v>
      </c>
      <c r="B16" s="30">
        <f t="shared" si="0"/>
        <v>645362.0951624799</v>
      </c>
      <c r="C16" s="31">
        <f t="shared" si="1"/>
        <v>459.38722103251234</v>
      </c>
      <c r="D16" s="31">
        <f t="shared" si="2"/>
        <v>1055.813</v>
      </c>
      <c r="E16" s="32">
        <f>485019+8</f>
        <v>485027</v>
      </c>
      <c r="F16" s="32">
        <f t="shared" si="3"/>
        <v>3745.328781746725</v>
      </c>
      <c r="G16" s="33">
        <v>9.619</v>
      </c>
      <c r="H16" s="32">
        <v>36026.317551621745</v>
      </c>
      <c r="I16" s="32">
        <f t="shared" si="4"/>
        <v>73028.30314349556</v>
      </c>
      <c r="J16" s="33">
        <v>1.7022</v>
      </c>
      <c r="K16" s="32">
        <v>124308.77761085813</v>
      </c>
      <c r="L16" s="34"/>
      <c r="M16" s="34"/>
      <c r="N16" s="34"/>
    </row>
    <row r="17" spans="1:14" ht="15.75">
      <c r="A17" s="29" t="s">
        <v>146</v>
      </c>
      <c r="B17" s="30">
        <f t="shared" si="0"/>
        <v>854493.7846158239</v>
      </c>
      <c r="C17" s="31">
        <f t="shared" si="1"/>
        <v>698.61140182968</v>
      </c>
      <c r="D17" s="31">
        <f t="shared" si="2"/>
        <v>1055.813</v>
      </c>
      <c r="E17" s="32">
        <v>737603</v>
      </c>
      <c r="F17" s="32">
        <f t="shared" si="3"/>
        <v>1344.8863073507152</v>
      </c>
      <c r="G17" s="33">
        <v>9.619</v>
      </c>
      <c r="H17" s="32">
        <v>12936.46139040653</v>
      </c>
      <c r="I17" s="32">
        <f t="shared" si="4"/>
        <v>61070.56939573339</v>
      </c>
      <c r="J17" s="33">
        <v>1.7022</v>
      </c>
      <c r="K17" s="32">
        <v>103954.32322541738</v>
      </c>
      <c r="L17" s="34"/>
      <c r="M17" s="34"/>
      <c r="N17" s="34"/>
    </row>
    <row r="18" spans="1:14" ht="15.75">
      <c r="A18" s="29" t="s">
        <v>147</v>
      </c>
      <c r="B18" s="30">
        <f t="shared" si="0"/>
        <v>513912.054799463</v>
      </c>
      <c r="C18" s="31">
        <f t="shared" si="1"/>
        <v>287.0385191317023</v>
      </c>
      <c r="D18" s="31">
        <f t="shared" si="2"/>
        <v>1055.813</v>
      </c>
      <c r="E18" s="32">
        <v>303059</v>
      </c>
      <c r="F18" s="32">
        <f t="shared" si="3"/>
        <v>5264.810863419677</v>
      </c>
      <c r="G18" s="33">
        <v>9.619</v>
      </c>
      <c r="H18" s="32">
        <v>50642.21569523387</v>
      </c>
      <c r="I18" s="32">
        <f t="shared" si="4"/>
        <v>94119.86787934972</v>
      </c>
      <c r="J18" s="33">
        <v>1.7022</v>
      </c>
      <c r="K18" s="32">
        <v>160210.8391042291</v>
      </c>
      <c r="L18" s="34"/>
      <c r="M18" s="34"/>
      <c r="N18" s="34"/>
    </row>
    <row r="19" spans="1:14" ht="15.75">
      <c r="A19" s="36" t="s">
        <v>148</v>
      </c>
      <c r="B19" s="30">
        <f t="shared" si="0"/>
        <v>1554303.9629300963</v>
      </c>
      <c r="C19" s="31">
        <f t="shared" si="1"/>
        <v>1323.9825613058372</v>
      </c>
      <c r="D19" s="31">
        <f t="shared" si="2"/>
        <v>1055.813</v>
      </c>
      <c r="E19" s="32">
        <v>1397878</v>
      </c>
      <c r="F19" s="32">
        <f t="shared" si="3"/>
        <v>3327.262311605766</v>
      </c>
      <c r="G19" s="33">
        <v>9.619</v>
      </c>
      <c r="H19" s="32">
        <v>32004.936175335864</v>
      </c>
      <c r="I19" s="32">
        <f t="shared" si="4"/>
        <v>73094.24671293651</v>
      </c>
      <c r="J19" s="33">
        <v>1.7022</v>
      </c>
      <c r="K19" s="32">
        <v>124421.02675476053</v>
      </c>
      <c r="L19" s="34"/>
      <c r="M19" s="34"/>
      <c r="N19" s="34"/>
    </row>
    <row r="20" spans="1:14" ht="15.75">
      <c r="A20" s="29" t="s">
        <v>149</v>
      </c>
      <c r="B20" s="30">
        <f t="shared" si="0"/>
        <v>823890.2898267859</v>
      </c>
      <c r="C20" s="31">
        <f t="shared" si="1"/>
        <v>648.5911804457796</v>
      </c>
      <c r="D20" s="31">
        <f t="shared" si="2"/>
        <v>1055.813</v>
      </c>
      <c r="E20" s="32">
        <v>684791</v>
      </c>
      <c r="F20" s="32">
        <f t="shared" si="3"/>
        <v>2977.107374728883</v>
      </c>
      <c r="G20" s="33">
        <v>9.619</v>
      </c>
      <c r="H20" s="32">
        <v>28636.795837517126</v>
      </c>
      <c r="I20" s="32">
        <f t="shared" si="4"/>
        <v>64893.95722551336</v>
      </c>
      <c r="J20" s="33">
        <v>1.7022</v>
      </c>
      <c r="K20" s="32">
        <v>110462.49398926884</v>
      </c>
      <c r="L20" s="34"/>
      <c r="M20" s="34"/>
      <c r="N20" s="34"/>
    </row>
    <row r="21" spans="1:14" ht="15.75">
      <c r="A21" s="29" t="s">
        <v>150</v>
      </c>
      <c r="B21" s="30">
        <f t="shared" si="0"/>
        <v>1160538.3182108193</v>
      </c>
      <c r="C21" s="31">
        <f t="shared" si="1"/>
        <v>977.2649133890186</v>
      </c>
      <c r="D21" s="31">
        <f t="shared" si="2"/>
        <v>1055.813</v>
      </c>
      <c r="E21" s="32">
        <v>1031809</v>
      </c>
      <c r="F21" s="32">
        <f t="shared" si="3"/>
        <v>2044.2670947786464</v>
      </c>
      <c r="G21" s="33">
        <v>9.619</v>
      </c>
      <c r="H21" s="32">
        <v>19663.8051846758</v>
      </c>
      <c r="I21" s="32">
        <f t="shared" si="4"/>
        <v>64073.26578906316</v>
      </c>
      <c r="J21" s="33">
        <v>1.7022</v>
      </c>
      <c r="K21" s="32">
        <v>109065.51302614331</v>
      </c>
      <c r="L21" s="34"/>
      <c r="M21" s="34"/>
      <c r="N21" s="34"/>
    </row>
    <row r="22" spans="1:14" ht="15.75">
      <c r="A22" s="29" t="s">
        <v>151</v>
      </c>
      <c r="B22" s="30">
        <f t="shared" si="0"/>
        <v>898479.250818213</v>
      </c>
      <c r="C22" s="31">
        <f t="shared" si="1"/>
        <v>629.1312950304646</v>
      </c>
      <c r="D22" s="31">
        <f t="shared" si="2"/>
        <v>1055.813</v>
      </c>
      <c r="E22" s="32">
        <v>664245</v>
      </c>
      <c r="F22" s="32">
        <f t="shared" si="3"/>
        <v>4437.725738201766</v>
      </c>
      <c r="G22" s="33">
        <v>9.619</v>
      </c>
      <c r="H22" s="32">
        <v>42686.48387576279</v>
      </c>
      <c r="I22" s="32">
        <f t="shared" si="4"/>
        <v>112529.53057364015</v>
      </c>
      <c r="J22" s="33">
        <v>1.7022</v>
      </c>
      <c r="K22" s="32">
        <v>191547.76694245025</v>
      </c>
      <c r="L22" s="34"/>
      <c r="M22" s="34"/>
      <c r="N22" s="34"/>
    </row>
    <row r="23" spans="1:14" ht="15.75">
      <c r="A23" s="37" t="s">
        <v>152</v>
      </c>
      <c r="B23" s="30">
        <f t="shared" si="0"/>
        <v>888041.783997121</v>
      </c>
      <c r="C23" s="31">
        <f t="shared" si="1"/>
        <v>585.3773348121305</v>
      </c>
      <c r="D23" s="31">
        <f t="shared" si="2"/>
        <v>1055.813</v>
      </c>
      <c r="E23" s="32">
        <v>618049</v>
      </c>
      <c r="F23" s="32">
        <f t="shared" si="3"/>
        <v>7542.537450720629</v>
      </c>
      <c r="G23" s="33">
        <v>9.619</v>
      </c>
      <c r="H23" s="32">
        <v>72551.66773848173</v>
      </c>
      <c r="I23" s="32">
        <f t="shared" si="4"/>
        <v>115991.72615358901</v>
      </c>
      <c r="J23" s="33">
        <v>1.7022</v>
      </c>
      <c r="K23" s="32">
        <v>197441.1162586392</v>
      </c>
      <c r="L23" s="34"/>
      <c r="M23" s="34"/>
      <c r="N23" s="34"/>
    </row>
    <row r="24" spans="1:14" ht="15.75">
      <c r="A24" s="38" t="s">
        <v>153</v>
      </c>
      <c r="B24" s="30">
        <f t="shared" si="0"/>
        <v>696189.1763408593</v>
      </c>
      <c r="C24" s="31">
        <f t="shared" si="1"/>
        <v>423.5892151356348</v>
      </c>
      <c r="D24" s="31">
        <f t="shared" si="2"/>
        <v>1055.813</v>
      </c>
      <c r="E24" s="32">
        <v>447231</v>
      </c>
      <c r="F24" s="32">
        <f t="shared" si="3"/>
        <v>5753.67903152194</v>
      </c>
      <c r="G24" s="33">
        <v>9.619</v>
      </c>
      <c r="H24" s="32">
        <v>55344.63860420953</v>
      </c>
      <c r="I24" s="32">
        <f t="shared" si="4"/>
        <v>113743.1193377099</v>
      </c>
      <c r="J24" s="33">
        <v>1.7022</v>
      </c>
      <c r="K24" s="32">
        <v>193613.53773664977</v>
      </c>
      <c r="L24" s="34"/>
      <c r="M24" s="34"/>
      <c r="N24" s="34"/>
    </row>
    <row r="25" spans="1:14" ht="15.75">
      <c r="A25" s="38" t="s">
        <v>154</v>
      </c>
      <c r="B25" s="30">
        <f t="shared" si="0"/>
        <v>991484.1611382032</v>
      </c>
      <c r="C25" s="31">
        <f t="shared" si="1"/>
        <v>652.5502148581235</v>
      </c>
      <c r="D25" s="31">
        <f t="shared" si="2"/>
        <v>1055.813</v>
      </c>
      <c r="E25" s="32">
        <v>688971</v>
      </c>
      <c r="F25" s="32">
        <f t="shared" si="3"/>
        <v>6306.399368519192</v>
      </c>
      <c r="G25" s="33">
        <v>9.619</v>
      </c>
      <c r="H25" s="32">
        <v>60661.2555257861</v>
      </c>
      <c r="I25" s="32">
        <f t="shared" si="4"/>
        <v>142081.95606416234</v>
      </c>
      <c r="J25" s="33">
        <v>1.7022</v>
      </c>
      <c r="K25" s="32">
        <v>241851.90561241712</v>
      </c>
      <c r="L25" s="34"/>
      <c r="M25" s="34"/>
      <c r="N25" s="34"/>
    </row>
    <row r="26" spans="1:14" ht="15.75">
      <c r="A26" s="37" t="s">
        <v>155</v>
      </c>
      <c r="B26" s="30">
        <f t="shared" si="0"/>
        <v>929677.9968056155</v>
      </c>
      <c r="C26" s="31">
        <f t="shared" si="1"/>
        <v>757.7582393851941</v>
      </c>
      <c r="D26" s="31">
        <f t="shared" si="2"/>
        <v>1055.813</v>
      </c>
      <c r="E26" s="32">
        <v>800051</v>
      </c>
      <c r="F26" s="32">
        <f t="shared" si="3"/>
        <v>1782.8722783647831</v>
      </c>
      <c r="G26" s="33">
        <v>9.619</v>
      </c>
      <c r="H26" s="32">
        <v>17149.44844559085</v>
      </c>
      <c r="I26" s="32">
        <f t="shared" si="4"/>
        <v>66077.75135708184</v>
      </c>
      <c r="J26" s="33">
        <v>1.7022</v>
      </c>
      <c r="K26" s="32">
        <v>112477.5483600247</v>
      </c>
      <c r="L26" s="34"/>
      <c r="M26" s="34"/>
      <c r="N26" s="34"/>
    </row>
    <row r="27" spans="1:14" ht="15.75">
      <c r="A27" s="38" t="s">
        <v>156</v>
      </c>
      <c r="B27" s="30">
        <f t="shared" si="0"/>
        <v>295677.52957373543</v>
      </c>
      <c r="C27" s="31">
        <f t="shared" si="1"/>
        <v>185.98558646275427</v>
      </c>
      <c r="D27" s="31">
        <f t="shared" si="2"/>
        <v>1055.813</v>
      </c>
      <c r="E27" s="32">
        <v>196366</v>
      </c>
      <c r="F27" s="32">
        <f t="shared" si="3"/>
        <v>2007.4822593542988</v>
      </c>
      <c r="G27" s="33">
        <v>9.619</v>
      </c>
      <c r="H27" s="32">
        <v>19309.971852729</v>
      </c>
      <c r="I27" s="32">
        <f t="shared" si="4"/>
        <v>46998.91770708871</v>
      </c>
      <c r="J27" s="33">
        <v>1.7022</v>
      </c>
      <c r="K27" s="32">
        <v>80001.5577210064</v>
      </c>
      <c r="L27" s="34"/>
      <c r="M27" s="34"/>
      <c r="N27" s="34"/>
    </row>
    <row r="28" spans="1:14" ht="15.75">
      <c r="A28" s="29" t="s">
        <v>157</v>
      </c>
      <c r="B28" s="30">
        <f t="shared" si="0"/>
        <v>177033</v>
      </c>
      <c r="C28" s="31">
        <v>305</v>
      </c>
      <c r="D28" s="33">
        <v>548.26</v>
      </c>
      <c r="E28" s="32">
        <v>167219</v>
      </c>
      <c r="F28" s="32">
        <f t="shared" si="3"/>
        <v>140.97099490591538</v>
      </c>
      <c r="G28" s="33">
        <v>9.619</v>
      </c>
      <c r="H28" s="32">
        <v>1356</v>
      </c>
      <c r="I28" s="32">
        <f t="shared" si="4"/>
        <v>4968.86382328751</v>
      </c>
      <c r="J28" s="33">
        <v>1.7022</v>
      </c>
      <c r="K28" s="32">
        <v>8458</v>
      </c>
      <c r="L28" s="34"/>
      <c r="M28" s="34"/>
      <c r="N28" s="34"/>
    </row>
    <row r="29" spans="1:14" ht="15.75">
      <c r="A29" s="29" t="s">
        <v>158</v>
      </c>
      <c r="B29" s="30">
        <f t="shared" si="0"/>
        <v>239076.6215200288</v>
      </c>
      <c r="C29" s="31">
        <f t="shared" si="1"/>
        <v>158.49956353300195</v>
      </c>
      <c r="D29" s="33">
        <v>1386.13</v>
      </c>
      <c r="E29" s="32">
        <v>219701</v>
      </c>
      <c r="F29" s="32">
        <f t="shared" si="3"/>
        <v>248.02085630756108</v>
      </c>
      <c r="G29" s="33">
        <v>9.619</v>
      </c>
      <c r="H29" s="32">
        <v>2385.71261682243</v>
      </c>
      <c r="I29" s="32">
        <f t="shared" si="4"/>
        <v>9981.14728187427</v>
      </c>
      <c r="J29" s="33">
        <v>1.7022</v>
      </c>
      <c r="K29" s="32">
        <v>16989.908903206382</v>
      </c>
      <c r="L29" s="34"/>
      <c r="M29" s="34"/>
      <c r="N29" s="34"/>
    </row>
    <row r="30" spans="1:14" ht="15.75">
      <c r="A30" s="29" t="s">
        <v>159</v>
      </c>
      <c r="B30" s="30">
        <f t="shared" si="0"/>
        <v>259482.3784799712</v>
      </c>
      <c r="C30" s="31">
        <f t="shared" si="1"/>
        <v>177.57064633187363</v>
      </c>
      <c r="D30" s="33">
        <v>1386.13</v>
      </c>
      <c r="E30" s="32">
        <v>246136</v>
      </c>
      <c r="F30" s="32">
        <f t="shared" si="3"/>
        <v>107.00565372466681</v>
      </c>
      <c r="G30" s="33">
        <v>9.619</v>
      </c>
      <c r="H30" s="32">
        <v>1029.28738317757</v>
      </c>
      <c r="I30" s="32">
        <f t="shared" si="4"/>
        <v>7235.983490067921</v>
      </c>
      <c r="J30" s="33">
        <v>1.7022</v>
      </c>
      <c r="K30" s="32">
        <v>12317.091096793614</v>
      </c>
      <c r="L30" s="34"/>
      <c r="M30" s="34"/>
      <c r="N30" s="34"/>
    </row>
    <row r="31" spans="1:14" ht="15.75">
      <c r="A31" s="39" t="s">
        <v>160</v>
      </c>
      <c r="B31" s="30">
        <f>SUM(E31+H31+K31+N31)</f>
        <v>461919.72488569666</v>
      </c>
      <c r="C31" s="31">
        <f t="shared" si="1"/>
        <v>252.49424479702475</v>
      </c>
      <c r="D31" s="40">
        <f>1030.372</f>
        <v>1030.372</v>
      </c>
      <c r="E31" s="32">
        <v>260163</v>
      </c>
      <c r="F31" s="32">
        <f t="shared" si="3"/>
        <v>6333.184398606403</v>
      </c>
      <c r="G31" s="33">
        <v>9.619</v>
      </c>
      <c r="H31" s="32">
        <v>60918.90073019499</v>
      </c>
      <c r="I31" s="32">
        <f t="shared" si="4"/>
        <v>82738.70529638213</v>
      </c>
      <c r="J31" s="33">
        <v>1.7022</v>
      </c>
      <c r="K31" s="32">
        <v>140837.82415550167</v>
      </c>
      <c r="L31" s="41"/>
      <c r="M31" s="41"/>
      <c r="N31" s="41"/>
    </row>
    <row r="32" spans="1:14" ht="15.75">
      <c r="A32" s="39" t="s">
        <v>161</v>
      </c>
      <c r="B32" s="30">
        <f aca="true" t="shared" si="5" ref="B32:B52">SUM(E32+H32+K32+N32)</f>
        <v>195086.5638535578</v>
      </c>
      <c r="C32" s="31">
        <f t="shared" si="1"/>
        <v>120.03528822599992</v>
      </c>
      <c r="D32" s="40">
        <f aca="true" t="shared" si="6" ref="D32:D51">1030.372</f>
        <v>1030.372</v>
      </c>
      <c r="E32" s="32">
        <v>123681</v>
      </c>
      <c r="F32" s="32">
        <f t="shared" si="3"/>
        <v>1747.8759217667387</v>
      </c>
      <c r="G32" s="33">
        <v>9.619</v>
      </c>
      <c r="H32" s="32">
        <v>16812.81849147426</v>
      </c>
      <c r="I32" s="32">
        <f t="shared" si="4"/>
        <v>32071.874845543145</v>
      </c>
      <c r="J32" s="33">
        <v>1.7022</v>
      </c>
      <c r="K32" s="32">
        <v>54592.74536208354</v>
      </c>
      <c r="L32" s="41"/>
      <c r="M32" s="41"/>
      <c r="N32" s="41"/>
    </row>
    <row r="33" spans="1:14" ht="15.75">
      <c r="A33" s="39" t="s">
        <v>162</v>
      </c>
      <c r="B33" s="30">
        <f t="shared" si="5"/>
        <v>304041.5179822053</v>
      </c>
      <c r="C33" s="31">
        <f t="shared" si="1"/>
        <v>232.20448537033226</v>
      </c>
      <c r="D33" s="40">
        <f t="shared" si="6"/>
        <v>1030.372</v>
      </c>
      <c r="E33" s="32">
        <v>239257</v>
      </c>
      <c r="F33" s="32">
        <f t="shared" si="3"/>
        <v>799.1537631063416</v>
      </c>
      <c r="G33" s="33">
        <v>9.619</v>
      </c>
      <c r="H33" s="32">
        <v>7687.060047319899</v>
      </c>
      <c r="I33" s="32">
        <f t="shared" si="4"/>
        <v>33543.330945180016</v>
      </c>
      <c r="J33" s="33">
        <v>1.7022</v>
      </c>
      <c r="K33" s="32">
        <v>57097.45793488542</v>
      </c>
      <c r="L33" s="41"/>
      <c r="M33" s="41"/>
      <c r="N33" s="41"/>
    </row>
    <row r="34" spans="1:14" ht="15.75">
      <c r="A34" s="39" t="s">
        <v>163</v>
      </c>
      <c r="B34" s="30">
        <f t="shared" si="5"/>
        <v>242568.8268954534</v>
      </c>
      <c r="C34" s="31">
        <f t="shared" si="1"/>
        <v>145.39991381753384</v>
      </c>
      <c r="D34" s="40">
        <f t="shared" si="6"/>
        <v>1030.372</v>
      </c>
      <c r="E34" s="32">
        <v>149816</v>
      </c>
      <c r="F34" s="32">
        <f t="shared" si="3"/>
        <v>906.1442942326005</v>
      </c>
      <c r="G34" s="33">
        <v>9.619</v>
      </c>
      <c r="H34" s="32">
        <v>8716.201966223383</v>
      </c>
      <c r="I34" s="32">
        <f t="shared" si="4"/>
        <v>19788.288643655287</v>
      </c>
      <c r="J34" s="33">
        <v>1.7022</v>
      </c>
      <c r="K34" s="32">
        <v>33683.62492923003</v>
      </c>
      <c r="L34" s="42">
        <f>N34/M34</f>
        <v>6519.968560992064</v>
      </c>
      <c r="M34" s="34">
        <v>7.72289</v>
      </c>
      <c r="N34" s="41">
        <v>50353</v>
      </c>
    </row>
    <row r="35" spans="1:14" ht="15.75">
      <c r="A35" s="39" t="s">
        <v>164</v>
      </c>
      <c r="B35" s="30">
        <f t="shared" si="5"/>
        <v>737473.9990118617</v>
      </c>
      <c r="C35" s="31">
        <f t="shared" si="1"/>
        <v>540.1796632672472</v>
      </c>
      <c r="D35" s="40">
        <f t="shared" si="6"/>
        <v>1030.372</v>
      </c>
      <c r="E35" s="32">
        <v>556586</v>
      </c>
      <c r="F35" s="32">
        <f t="shared" si="3"/>
        <v>3978.3009737151756</v>
      </c>
      <c r="G35" s="33">
        <v>9.619</v>
      </c>
      <c r="H35" s="32">
        <v>38267.27706616627</v>
      </c>
      <c r="I35" s="32">
        <f t="shared" si="4"/>
        <v>83786.11323328369</v>
      </c>
      <c r="J35" s="33">
        <v>1.7022</v>
      </c>
      <c r="K35" s="32">
        <v>142620.7219456955</v>
      </c>
      <c r="L35" s="41"/>
      <c r="M35" s="41"/>
      <c r="N35" s="41"/>
    </row>
    <row r="36" spans="1:14" ht="15.75">
      <c r="A36" s="39" t="s">
        <v>165</v>
      </c>
      <c r="B36" s="30">
        <f t="shared" si="5"/>
        <v>279013.4325790121</v>
      </c>
      <c r="C36" s="31">
        <f t="shared" si="1"/>
        <v>187.07127134665924</v>
      </c>
      <c r="D36" s="40">
        <f t="shared" si="6"/>
        <v>1030.372</v>
      </c>
      <c r="E36" s="32">
        <v>192753</v>
      </c>
      <c r="F36" s="32">
        <f t="shared" si="3"/>
        <v>1430.179548728562</v>
      </c>
      <c r="G36" s="33">
        <v>9.619</v>
      </c>
      <c r="H36" s="32">
        <v>13756.897079220036</v>
      </c>
      <c r="I36" s="32">
        <f t="shared" si="4"/>
        <v>42594.0168604113</v>
      </c>
      <c r="J36" s="33">
        <v>1.7022</v>
      </c>
      <c r="K36" s="32">
        <v>72503.53549979211</v>
      </c>
      <c r="L36" s="41"/>
      <c r="M36" s="41"/>
      <c r="N36" s="41"/>
    </row>
    <row r="37" spans="1:14" ht="15.75">
      <c r="A37" s="39" t="s">
        <v>166</v>
      </c>
      <c r="B37" s="30">
        <f t="shared" si="5"/>
        <v>461879.2185352079</v>
      </c>
      <c r="C37" s="31">
        <f t="shared" si="1"/>
        <v>366.43464690422485</v>
      </c>
      <c r="D37" s="40">
        <f t="shared" si="6"/>
        <v>1030.372</v>
      </c>
      <c r="E37" s="32">
        <v>377564</v>
      </c>
      <c r="F37" s="32">
        <f t="shared" si="3"/>
        <v>1198.7306446595123</v>
      </c>
      <c r="G37" s="33">
        <v>9.619</v>
      </c>
      <c r="H37" s="32">
        <v>11530.590070979848</v>
      </c>
      <c r="I37" s="32">
        <f t="shared" si="4"/>
        <v>42759.15195877574</v>
      </c>
      <c r="J37" s="33">
        <v>1.7022</v>
      </c>
      <c r="K37" s="32">
        <v>72784.62846422807</v>
      </c>
      <c r="L37" s="41"/>
      <c r="M37" s="41"/>
      <c r="N37" s="41"/>
    </row>
    <row r="38" spans="1:14" ht="15.75">
      <c r="A38" s="39" t="s">
        <v>167</v>
      </c>
      <c r="B38" s="30">
        <f t="shared" si="5"/>
        <v>498052.63857265434</v>
      </c>
      <c r="C38" s="31">
        <f t="shared" si="1"/>
        <v>385.9411940541862</v>
      </c>
      <c r="D38" s="40">
        <f t="shared" si="6"/>
        <v>1030.372</v>
      </c>
      <c r="E38" s="32">
        <v>397663</v>
      </c>
      <c r="F38" s="32">
        <f t="shared" si="3"/>
        <v>2460.7822159039533</v>
      </c>
      <c r="G38" s="33">
        <v>9.619</v>
      </c>
      <c r="H38" s="32">
        <v>23670.264134780125</v>
      </c>
      <c r="I38" s="32">
        <f t="shared" si="4"/>
        <v>45070.716976779564</v>
      </c>
      <c r="J38" s="33">
        <v>1.7022</v>
      </c>
      <c r="K38" s="32">
        <v>76719.37443787417</v>
      </c>
      <c r="L38" s="41"/>
      <c r="M38" s="41"/>
      <c r="N38" s="41"/>
    </row>
    <row r="39" spans="1:14" ht="15.75">
      <c r="A39" s="39" t="s">
        <v>168</v>
      </c>
      <c r="B39" s="30">
        <f t="shared" si="5"/>
        <v>349449.365591448</v>
      </c>
      <c r="C39" s="31">
        <f t="shared" si="1"/>
        <v>255.0700135485048</v>
      </c>
      <c r="D39" s="40">
        <f t="shared" si="6"/>
        <v>1030.372</v>
      </c>
      <c r="E39" s="32">
        <v>262817</v>
      </c>
      <c r="F39" s="32">
        <f t="shared" si="3"/>
        <v>1431.2712888420951</v>
      </c>
      <c r="G39" s="33">
        <v>9.619</v>
      </c>
      <c r="H39" s="32">
        <v>13767.398527372114</v>
      </c>
      <c r="I39" s="32">
        <f t="shared" si="4"/>
        <v>42806.348880317164</v>
      </c>
      <c r="J39" s="33">
        <v>1.7022</v>
      </c>
      <c r="K39" s="32">
        <v>72864.96706407587</v>
      </c>
      <c r="L39" s="41"/>
      <c r="M39" s="41"/>
      <c r="N39" s="41"/>
    </row>
    <row r="40" spans="1:14" ht="15.75">
      <c r="A40" s="39" t="s">
        <v>169</v>
      </c>
      <c r="B40" s="30">
        <f t="shared" si="5"/>
        <v>611056.482734966</v>
      </c>
      <c r="C40" s="31">
        <f t="shared" si="1"/>
        <v>474.8411253411389</v>
      </c>
      <c r="D40" s="40">
        <f t="shared" si="6"/>
        <v>1030.372</v>
      </c>
      <c r="E40" s="32">
        <v>489263</v>
      </c>
      <c r="F40" s="32">
        <f t="shared" si="3"/>
        <v>3271.9451202591604</v>
      </c>
      <c r="G40" s="33">
        <v>9.619</v>
      </c>
      <c r="H40" s="32">
        <v>31472.840111772864</v>
      </c>
      <c r="I40" s="32">
        <f t="shared" si="4"/>
        <v>53061.12244342211</v>
      </c>
      <c r="J40" s="33">
        <v>1.7022</v>
      </c>
      <c r="K40" s="32">
        <v>90320.64262319311</v>
      </c>
      <c r="L40" s="41"/>
      <c r="M40" s="41"/>
      <c r="N40" s="41"/>
    </row>
    <row r="41" spans="1:14" ht="15.75">
      <c r="A41" s="39" t="s">
        <v>170</v>
      </c>
      <c r="B41" s="30">
        <f t="shared" si="5"/>
        <v>732998.0890531661</v>
      </c>
      <c r="C41" s="31">
        <f t="shared" si="1"/>
        <v>575.1379113562868</v>
      </c>
      <c r="D41" s="40">
        <f t="shared" si="6"/>
        <v>1030.372</v>
      </c>
      <c r="E41" s="32">
        <v>592606</v>
      </c>
      <c r="F41" s="32">
        <f t="shared" si="3"/>
        <v>2253.351594332635</v>
      </c>
      <c r="G41" s="33">
        <v>9.619</v>
      </c>
      <c r="H41" s="32">
        <v>21674.988985885615</v>
      </c>
      <c r="I41" s="32">
        <f t="shared" si="4"/>
        <v>69743.33219790887</v>
      </c>
      <c r="J41" s="33">
        <v>1.7022</v>
      </c>
      <c r="K41" s="32">
        <v>118717.10006728047</v>
      </c>
      <c r="L41" s="41"/>
      <c r="M41" s="41"/>
      <c r="N41" s="41"/>
    </row>
    <row r="42" spans="1:14" ht="15.75">
      <c r="A42" s="39" t="s">
        <v>171</v>
      </c>
      <c r="B42" s="30">
        <f t="shared" si="5"/>
        <v>641315.3441826168</v>
      </c>
      <c r="C42" s="31">
        <f t="shared" si="1"/>
        <v>490.75479535546384</v>
      </c>
      <c r="D42" s="40">
        <f t="shared" si="6"/>
        <v>1030.372</v>
      </c>
      <c r="E42" s="32">
        <v>505660</v>
      </c>
      <c r="F42" s="32">
        <f t="shared" si="3"/>
        <v>2944.4230861991846</v>
      </c>
      <c r="G42" s="33">
        <v>9.619</v>
      </c>
      <c r="H42" s="32">
        <v>28322.405666149956</v>
      </c>
      <c r="I42" s="32">
        <f t="shared" si="4"/>
        <v>63055.421523009594</v>
      </c>
      <c r="J42" s="33">
        <v>1.7022</v>
      </c>
      <c r="K42" s="32">
        <v>107332.93851646692</v>
      </c>
      <c r="L42" s="41"/>
      <c r="M42" s="41"/>
      <c r="N42" s="41"/>
    </row>
    <row r="43" spans="1:14" ht="15.75">
      <c r="A43" s="39" t="s">
        <v>172</v>
      </c>
      <c r="B43" s="30">
        <f t="shared" si="5"/>
        <v>374568.05974923185</v>
      </c>
      <c r="C43" s="31">
        <f t="shared" si="1"/>
        <v>248.6626189376264</v>
      </c>
      <c r="D43" s="40">
        <f t="shared" si="6"/>
        <v>1030.372</v>
      </c>
      <c r="E43" s="32">
        <v>256215</v>
      </c>
      <c r="F43" s="32">
        <f t="shared" si="3"/>
        <v>802.4289834469413</v>
      </c>
      <c r="G43" s="33">
        <v>9.619</v>
      </c>
      <c r="H43" s="32">
        <v>7718.564391776128</v>
      </c>
      <c r="I43" s="32">
        <f t="shared" si="4"/>
        <v>64995.00373484651</v>
      </c>
      <c r="J43" s="33">
        <v>1.7022</v>
      </c>
      <c r="K43" s="32">
        <v>110634.49535745573</v>
      </c>
      <c r="L43" s="41"/>
      <c r="M43" s="41"/>
      <c r="N43" s="41"/>
    </row>
    <row r="44" spans="1:14" ht="15.75">
      <c r="A44" s="39" t="s">
        <v>173</v>
      </c>
      <c r="B44" s="30">
        <f t="shared" si="5"/>
        <v>462039.4677829562</v>
      </c>
      <c r="C44" s="31">
        <f t="shared" si="1"/>
        <v>297.51390759842076</v>
      </c>
      <c r="D44" s="40">
        <f t="shared" si="6"/>
        <v>1030.372</v>
      </c>
      <c r="E44" s="32">
        <v>306550</v>
      </c>
      <c r="F44" s="32">
        <f t="shared" si="3"/>
        <v>3934.631369173845</v>
      </c>
      <c r="G44" s="33">
        <v>9.619</v>
      </c>
      <c r="H44" s="32">
        <v>37847.219140083216</v>
      </c>
      <c r="I44" s="32">
        <f t="shared" si="4"/>
        <v>69111.88382262542</v>
      </c>
      <c r="J44" s="33">
        <v>1.7022</v>
      </c>
      <c r="K44" s="32">
        <v>117642.24864287298</v>
      </c>
      <c r="L44" s="41"/>
      <c r="M44" s="41"/>
      <c r="N44" s="41"/>
    </row>
    <row r="45" spans="1:14" ht="15.75">
      <c r="A45" s="39" t="s">
        <v>174</v>
      </c>
      <c r="B45" s="30">
        <f t="shared" si="5"/>
        <v>287288.7073282137</v>
      </c>
      <c r="C45" s="31">
        <f t="shared" si="1"/>
        <v>171.21777377490847</v>
      </c>
      <c r="D45" s="40">
        <f t="shared" si="6"/>
        <v>1030.372</v>
      </c>
      <c r="E45" s="32">
        <v>176418</v>
      </c>
      <c r="F45" s="32">
        <f t="shared" si="3"/>
        <v>2418.2043514761567</v>
      </c>
      <c r="G45" s="33">
        <v>9.619</v>
      </c>
      <c r="H45" s="32">
        <v>23260.70765684915</v>
      </c>
      <c r="I45" s="32">
        <f t="shared" si="4"/>
        <v>51468.6873877127</v>
      </c>
      <c r="J45" s="33">
        <v>1.7022</v>
      </c>
      <c r="K45" s="32">
        <v>87609.99967136455</v>
      </c>
      <c r="L45" s="41"/>
      <c r="M45" s="41"/>
      <c r="N45" s="41"/>
    </row>
    <row r="46" spans="1:14" ht="15.75">
      <c r="A46" s="39" t="s">
        <v>175</v>
      </c>
      <c r="B46" s="30">
        <f t="shared" si="5"/>
        <v>363893.04319266876</v>
      </c>
      <c r="C46" s="31">
        <f t="shared" si="1"/>
        <v>270.67699821035507</v>
      </c>
      <c r="D46" s="40">
        <f t="shared" si="6"/>
        <v>1030.372</v>
      </c>
      <c r="E46" s="32">
        <v>278898</v>
      </c>
      <c r="F46" s="32">
        <f t="shared" si="3"/>
        <v>2081.948396507914</v>
      </c>
      <c r="G46" s="33">
        <v>9.619</v>
      </c>
      <c r="H46" s="32">
        <v>20026.261626009626</v>
      </c>
      <c r="I46" s="32">
        <f t="shared" si="4"/>
        <v>38167.53705008762</v>
      </c>
      <c r="J46" s="33">
        <v>1.7022</v>
      </c>
      <c r="K46" s="32">
        <v>64968.78156665915</v>
      </c>
      <c r="L46" s="41"/>
      <c r="M46" s="41"/>
      <c r="N46" s="41"/>
    </row>
    <row r="47" spans="1:14" ht="15.75">
      <c r="A47" s="39" t="s">
        <v>176</v>
      </c>
      <c r="B47" s="30">
        <f t="shared" si="5"/>
        <v>172889.5574783584</v>
      </c>
      <c r="C47" s="31">
        <f t="shared" si="1"/>
        <v>104.09347303692257</v>
      </c>
      <c r="D47" s="40">
        <f t="shared" si="6"/>
        <v>1030.372</v>
      </c>
      <c r="E47" s="32">
        <v>107255</v>
      </c>
      <c r="F47" s="32">
        <f t="shared" si="3"/>
        <v>1480.3995939510917</v>
      </c>
      <c r="G47" s="33">
        <v>9.619</v>
      </c>
      <c r="H47" s="32">
        <v>14239.96369421555</v>
      </c>
      <c r="I47" s="32">
        <f t="shared" si="4"/>
        <v>30193.04064395654</v>
      </c>
      <c r="J47" s="33">
        <v>1.7022</v>
      </c>
      <c r="K47" s="32">
        <v>51394.593784142824</v>
      </c>
      <c r="L47" s="41"/>
      <c r="M47" s="41"/>
      <c r="N47" s="41"/>
    </row>
    <row r="48" spans="1:14" ht="15.75">
      <c r="A48" s="39" t="s">
        <v>177</v>
      </c>
      <c r="B48" s="30">
        <f t="shared" si="5"/>
        <v>420344.75994876755</v>
      </c>
      <c r="C48" s="31">
        <f t="shared" si="1"/>
        <v>241.0042198351663</v>
      </c>
      <c r="D48" s="40">
        <f t="shared" si="6"/>
        <v>1030.372</v>
      </c>
      <c r="E48" s="32">
        <v>248324</v>
      </c>
      <c r="F48" s="32">
        <f t="shared" si="3"/>
        <v>4234.85990039549</v>
      </c>
      <c r="G48" s="33">
        <v>9.619</v>
      </c>
      <c r="H48" s="32">
        <v>40735.117381904216</v>
      </c>
      <c r="I48" s="32">
        <f t="shared" si="4"/>
        <v>77127.03710895508</v>
      </c>
      <c r="J48" s="33">
        <v>1.7022</v>
      </c>
      <c r="K48" s="32">
        <v>131285.64256686333</v>
      </c>
      <c r="L48" s="41"/>
      <c r="M48" s="41"/>
      <c r="N48" s="41"/>
    </row>
    <row r="49" spans="1:14" ht="15.75">
      <c r="A49" s="39" t="s">
        <v>178</v>
      </c>
      <c r="B49" s="30">
        <f t="shared" si="5"/>
        <v>568296.2419905255</v>
      </c>
      <c r="C49" s="31">
        <f t="shared" si="1"/>
        <v>340.1460831621977</v>
      </c>
      <c r="D49" s="40">
        <f t="shared" si="6"/>
        <v>1030.372</v>
      </c>
      <c r="E49" s="32">
        <v>350477</v>
      </c>
      <c r="F49" s="32">
        <f t="shared" si="3"/>
        <v>3413.871335018484</v>
      </c>
      <c r="G49" s="33">
        <v>9.619</v>
      </c>
      <c r="H49" s="32">
        <v>32838.028371542794</v>
      </c>
      <c r="I49" s="32">
        <f t="shared" si="4"/>
        <v>108671.84444776327</v>
      </c>
      <c r="J49" s="33">
        <v>1.7022</v>
      </c>
      <c r="K49" s="32">
        <v>184981.21361898264</v>
      </c>
      <c r="L49" s="41"/>
      <c r="M49" s="41"/>
      <c r="N49" s="41"/>
    </row>
    <row r="50" spans="1:14" ht="15.75">
      <c r="A50" s="39" t="s">
        <v>179</v>
      </c>
      <c r="B50" s="30">
        <f t="shared" si="5"/>
        <v>424538.4778538418</v>
      </c>
      <c r="C50" s="31">
        <f t="shared" si="1"/>
        <v>293.4881770855574</v>
      </c>
      <c r="D50" s="40">
        <f t="shared" si="6"/>
        <v>1030.372</v>
      </c>
      <c r="E50" s="32">
        <v>302402</v>
      </c>
      <c r="F50" s="32">
        <f t="shared" si="3"/>
        <v>3500.118803987611</v>
      </c>
      <c r="G50" s="33">
        <v>9.619</v>
      </c>
      <c r="H50" s="32">
        <v>33667.64277555683</v>
      </c>
      <c r="I50" s="32">
        <f t="shared" si="4"/>
        <v>51973.23174614321</v>
      </c>
      <c r="J50" s="33">
        <v>1.7022</v>
      </c>
      <c r="K50" s="32">
        <v>88468.83507828497</v>
      </c>
      <c r="L50" s="41"/>
      <c r="M50" s="41"/>
      <c r="N50" s="41"/>
    </row>
    <row r="51" spans="1:14" ht="15.75">
      <c r="A51" s="36" t="s">
        <v>180</v>
      </c>
      <c r="B51" s="30">
        <f t="shared" si="5"/>
        <v>246278.48079758987</v>
      </c>
      <c r="C51" s="31">
        <f t="shared" si="1"/>
        <v>147.5602986105989</v>
      </c>
      <c r="D51" s="40">
        <f t="shared" si="6"/>
        <v>1030.372</v>
      </c>
      <c r="E51" s="32">
        <v>152042</v>
      </c>
      <c r="F51" s="32">
        <f t="shared" si="3"/>
        <v>2904.028701998454</v>
      </c>
      <c r="G51" s="33">
        <v>9.619</v>
      </c>
      <c r="H51" s="32">
        <v>27933.85208452313</v>
      </c>
      <c r="I51" s="32">
        <f t="shared" si="4"/>
        <v>38951.13894552153</v>
      </c>
      <c r="J51" s="33">
        <v>1.7022</v>
      </c>
      <c r="K51" s="32">
        <v>66302.62871306675</v>
      </c>
      <c r="L51" s="41"/>
      <c r="M51" s="41"/>
      <c r="N51" s="41"/>
    </row>
    <row r="52" spans="1:14" s="49" customFormat="1" ht="42.75" customHeight="1">
      <c r="A52" s="43" t="s">
        <v>181</v>
      </c>
      <c r="B52" s="44">
        <f t="shared" si="5"/>
        <v>250041</v>
      </c>
      <c r="C52" s="45">
        <f>E52/D52</f>
        <v>145.74967715870804</v>
      </c>
      <c r="D52" s="45">
        <v>1386.13</v>
      </c>
      <c r="E52" s="46">
        <f>41584+59936+100508</f>
        <v>202028</v>
      </c>
      <c r="F52" s="46">
        <f t="shared" si="3"/>
        <v>448.07152510655993</v>
      </c>
      <c r="G52" s="47">
        <v>9.619</v>
      </c>
      <c r="H52" s="46">
        <f>2184+2126</f>
        <v>4310</v>
      </c>
      <c r="I52" s="46">
        <f t="shared" si="4"/>
        <v>25674.421337093176</v>
      </c>
      <c r="J52" s="47">
        <v>1.7022</v>
      </c>
      <c r="K52" s="46">
        <f>8331+18345+17027</f>
        <v>43703</v>
      </c>
      <c r="L52" s="48"/>
      <c r="M52" s="48"/>
      <c r="N52" s="48"/>
    </row>
    <row r="53" spans="1:14" s="53" customFormat="1" ht="22.5" customHeight="1">
      <c r="A53" s="50" t="s">
        <v>33</v>
      </c>
      <c r="B53" s="44">
        <f>SUM(B10:B52)</f>
        <v>25460321.7504171</v>
      </c>
      <c r="C53" s="51">
        <f>SUM(C10:C52)</f>
        <v>18281.66121866527</v>
      </c>
      <c r="D53" s="52" t="s">
        <v>182</v>
      </c>
      <c r="E53" s="44">
        <f>SUM(E10:E52)</f>
        <v>19150159</v>
      </c>
      <c r="F53" s="44">
        <f>SUM(F10:F52)</f>
        <v>118030.8504436113</v>
      </c>
      <c r="G53" s="52" t="s">
        <v>182</v>
      </c>
      <c r="H53" s="44">
        <f>SUM(H10:H52)</f>
        <v>1135338.7504170972</v>
      </c>
      <c r="I53" s="44">
        <f>SUM(I10:I52)</f>
        <v>2630714.9571143216</v>
      </c>
      <c r="J53" s="52" t="s">
        <v>182</v>
      </c>
      <c r="K53" s="44">
        <f>SUM(K10:K52)</f>
        <v>4478002.999999999</v>
      </c>
      <c r="L53" s="44">
        <f>SUM(L10:L52)</f>
        <v>90228.01049866049</v>
      </c>
      <c r="M53" s="52" t="s">
        <v>182</v>
      </c>
      <c r="N53" s="52">
        <f>SUM(N10:N52)</f>
        <v>696821</v>
      </c>
    </row>
    <row r="56" spans="1:14" s="55" customFormat="1" ht="26.25" customHeight="1">
      <c r="A56" s="73" t="s">
        <v>183</v>
      </c>
      <c r="B56" s="73"/>
      <c r="C56" s="73"/>
      <c r="M56" s="74" t="s">
        <v>184</v>
      </c>
      <c r="N56" s="74"/>
    </row>
    <row r="57" s="55" customFormat="1" ht="12.75">
      <c r="B57" s="56"/>
    </row>
    <row r="58" s="55" customFormat="1" ht="12.75">
      <c r="B58" s="56"/>
    </row>
    <row r="59" spans="1:3" s="55" customFormat="1" ht="12.75">
      <c r="A59" s="58" t="s">
        <v>185</v>
      </c>
      <c r="B59" s="58"/>
      <c r="C59" s="58"/>
    </row>
  </sheetData>
  <sheetProtection/>
  <mergeCells count="8">
    <mergeCell ref="A59:C59"/>
    <mergeCell ref="C2:E2"/>
    <mergeCell ref="F2:H2"/>
    <mergeCell ref="I2:K2"/>
    <mergeCell ref="L2:N2"/>
    <mergeCell ref="A2:A8"/>
    <mergeCell ref="A56:C56"/>
    <mergeCell ref="M56:N56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17.140625" style="0" customWidth="1"/>
    <col min="2" max="2" width="19.140625" style="0" customWidth="1"/>
    <col min="3" max="3" width="12.7109375" style="0" customWidth="1"/>
    <col min="4" max="4" width="12.140625" style="0" customWidth="1"/>
    <col min="5" max="5" width="9.00390625" style="0" customWidth="1"/>
    <col min="6" max="6" width="12.7109375" style="0" customWidth="1"/>
    <col min="7" max="7" width="15.57421875" style="0" customWidth="1"/>
    <col min="8" max="8" width="11.28125" style="0" customWidth="1"/>
    <col min="9" max="9" width="14.8515625" style="0" customWidth="1"/>
    <col min="10" max="10" width="16.00390625" style="0" customWidth="1"/>
    <col min="11" max="11" width="14.421875" style="0" customWidth="1"/>
    <col min="12" max="12" width="16.28125" style="0" customWidth="1"/>
    <col min="13" max="13" width="14.8515625" style="0" customWidth="1"/>
    <col min="14" max="14" width="13.57421875" style="0" customWidth="1"/>
  </cols>
  <sheetData>
    <row r="1" spans="1:14" ht="26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 t="s">
        <v>66</v>
      </c>
    </row>
    <row r="2" spans="1:14" ht="12.75">
      <c r="A2" s="7" t="s">
        <v>0</v>
      </c>
      <c r="B2" s="20" t="s">
        <v>20</v>
      </c>
      <c r="C2" s="20" t="s">
        <v>57</v>
      </c>
      <c r="D2" s="20" t="s">
        <v>59</v>
      </c>
      <c r="E2" s="20" t="s">
        <v>61</v>
      </c>
      <c r="F2" s="20" t="s">
        <v>64</v>
      </c>
      <c r="G2" s="20" t="s">
        <v>65</v>
      </c>
      <c r="H2" s="20" t="s">
        <v>130</v>
      </c>
      <c r="I2" s="20" t="s">
        <v>122</v>
      </c>
      <c r="J2" s="20" t="s">
        <v>136</v>
      </c>
      <c r="K2" s="20" t="s">
        <v>128</v>
      </c>
      <c r="L2" s="20" t="s">
        <v>133</v>
      </c>
      <c r="M2" s="20" t="s">
        <v>136</v>
      </c>
      <c r="N2" s="20" t="s">
        <v>138</v>
      </c>
    </row>
    <row r="3" spans="1:14" ht="12.75">
      <c r="A3" s="9"/>
      <c r="B3" s="21" t="s">
        <v>21</v>
      </c>
      <c r="C3" s="21" t="s">
        <v>58</v>
      </c>
      <c r="D3" s="21" t="s">
        <v>60</v>
      </c>
      <c r="E3" s="21" t="s">
        <v>62</v>
      </c>
      <c r="F3" s="21"/>
      <c r="G3" s="21"/>
      <c r="H3" s="21" t="s">
        <v>131</v>
      </c>
      <c r="I3" s="21" t="s">
        <v>123</v>
      </c>
      <c r="J3" s="22" t="s">
        <v>124</v>
      </c>
      <c r="K3" s="21" t="s">
        <v>129</v>
      </c>
      <c r="L3" s="21" t="s">
        <v>134</v>
      </c>
      <c r="M3" s="21" t="s">
        <v>137</v>
      </c>
      <c r="N3" s="21" t="s">
        <v>21</v>
      </c>
    </row>
    <row r="4" spans="1:14" ht="12.75">
      <c r="A4" s="9"/>
      <c r="B4" s="21" t="s">
        <v>22</v>
      </c>
      <c r="C4" s="21"/>
      <c r="D4" s="23"/>
      <c r="E4" s="21" t="s">
        <v>63</v>
      </c>
      <c r="F4" s="23"/>
      <c r="G4" s="21"/>
      <c r="H4" s="21" t="s">
        <v>132</v>
      </c>
      <c r="I4" s="21"/>
      <c r="J4" s="23" t="s">
        <v>125</v>
      </c>
      <c r="K4" s="21"/>
      <c r="L4" s="21" t="s">
        <v>135</v>
      </c>
      <c r="M4" s="21"/>
      <c r="N4" s="21" t="s">
        <v>22</v>
      </c>
    </row>
    <row r="5" spans="1:14" ht="12.75">
      <c r="A5" s="9"/>
      <c r="B5" s="21" t="s">
        <v>23</v>
      </c>
      <c r="C5" s="21"/>
      <c r="D5" s="23"/>
      <c r="E5" s="23"/>
      <c r="F5" s="23"/>
      <c r="G5" s="23"/>
      <c r="H5" s="23"/>
      <c r="I5" s="23"/>
      <c r="J5" s="23" t="s">
        <v>126</v>
      </c>
      <c r="K5" s="21"/>
      <c r="L5" s="23"/>
      <c r="M5" s="21"/>
      <c r="N5" s="23"/>
    </row>
    <row r="6" spans="1:14" ht="12.75">
      <c r="A6" s="9"/>
      <c r="B6" s="21" t="s">
        <v>24</v>
      </c>
      <c r="C6" s="23"/>
      <c r="D6" s="23"/>
      <c r="E6" s="23"/>
      <c r="F6" s="23"/>
      <c r="G6" s="23"/>
      <c r="H6" s="23"/>
      <c r="I6" s="23"/>
      <c r="J6" s="23" t="s">
        <v>127</v>
      </c>
      <c r="K6" s="21"/>
      <c r="L6" s="23"/>
      <c r="M6" s="23"/>
      <c r="N6" s="23"/>
    </row>
    <row r="7" spans="1:14" ht="12.75">
      <c r="A7" s="9"/>
      <c r="B7" s="21" t="s">
        <v>25</v>
      </c>
      <c r="C7" s="23"/>
      <c r="D7" s="23"/>
      <c r="E7" s="23"/>
      <c r="F7" s="23"/>
      <c r="G7" s="23"/>
      <c r="H7" s="23"/>
      <c r="I7" s="23"/>
      <c r="J7" s="23"/>
      <c r="K7" s="21"/>
      <c r="L7" s="23"/>
      <c r="M7" s="23"/>
      <c r="N7" s="23"/>
    </row>
    <row r="8" spans="1:14" ht="12.75">
      <c r="A8" s="11"/>
      <c r="B8" s="24" t="s">
        <v>42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/>
      <c r="J9" s="2"/>
      <c r="K9" s="2"/>
      <c r="L9" s="2"/>
      <c r="M9" s="2"/>
      <c r="N9" s="2">
        <v>14</v>
      </c>
    </row>
    <row r="10" spans="1:14" ht="12.75" hidden="1">
      <c r="A10" s="1" t="s">
        <v>80</v>
      </c>
      <c r="B10" s="2">
        <f>SUM(C10+D10+E10+F10+G10+H10+I10+J10+K10+L10+M10+N10)</f>
        <v>15779</v>
      </c>
      <c r="C10" s="1">
        <v>500</v>
      </c>
      <c r="D10" s="1"/>
      <c r="E10" s="1">
        <v>6899</v>
      </c>
      <c r="F10" s="1"/>
      <c r="G10" s="1">
        <v>1380</v>
      </c>
      <c r="H10" s="1"/>
      <c r="I10" s="1"/>
      <c r="J10" s="1">
        <v>7000</v>
      </c>
      <c r="K10" s="1"/>
      <c r="L10" s="1"/>
      <c r="M10" s="1"/>
      <c r="N10" s="1"/>
    </row>
    <row r="11" spans="1:14" ht="12.75" hidden="1">
      <c r="A11" s="1" t="s">
        <v>81</v>
      </c>
      <c r="B11" s="2">
        <f aca="true" t="shared" si="0" ref="B11:B30">SUM(C11+D11+E11+F11+G11+H11+I11+J11+K11+L11+M11+N11)</f>
        <v>19407</v>
      </c>
      <c r="C11" s="1">
        <v>720</v>
      </c>
      <c r="D11" s="1">
        <v>1080</v>
      </c>
      <c r="E11" s="1">
        <v>6899</v>
      </c>
      <c r="F11" s="1"/>
      <c r="G11" s="1">
        <v>708</v>
      </c>
      <c r="H11" s="1"/>
      <c r="I11" s="1"/>
      <c r="J11" s="1">
        <v>7000</v>
      </c>
      <c r="K11" s="1">
        <v>3000</v>
      </c>
      <c r="L11" s="1"/>
      <c r="M11" s="1"/>
      <c r="N11" s="1"/>
    </row>
    <row r="12" spans="1:14" ht="12.75" hidden="1">
      <c r="A12" s="1" t="s">
        <v>82</v>
      </c>
      <c r="B12" s="2">
        <f t="shared" si="0"/>
        <v>12617</v>
      </c>
      <c r="C12" s="1">
        <v>400</v>
      </c>
      <c r="D12" s="1"/>
      <c r="E12" s="1">
        <v>3450</v>
      </c>
      <c r="F12" s="1"/>
      <c r="G12" s="1">
        <v>828</v>
      </c>
      <c r="H12" s="1">
        <v>939</v>
      </c>
      <c r="I12" s="1"/>
      <c r="J12" s="1">
        <v>7000</v>
      </c>
      <c r="K12" s="1"/>
      <c r="L12" s="1"/>
      <c r="M12" s="1"/>
      <c r="N12" s="1"/>
    </row>
    <row r="13" spans="1:14" ht="12.75" hidden="1">
      <c r="A13" s="1" t="s">
        <v>83</v>
      </c>
      <c r="B13" s="2">
        <f t="shared" si="0"/>
        <v>13078</v>
      </c>
      <c r="C13" s="1">
        <v>600</v>
      </c>
      <c r="D13" s="1">
        <v>600</v>
      </c>
      <c r="E13" s="1">
        <v>3450</v>
      </c>
      <c r="F13" s="1"/>
      <c r="G13" s="1">
        <v>828</v>
      </c>
      <c r="H13" s="1"/>
      <c r="I13" s="1">
        <v>600</v>
      </c>
      <c r="J13" s="1">
        <v>7000</v>
      </c>
      <c r="K13" s="1"/>
      <c r="L13" s="1"/>
      <c r="M13" s="1"/>
      <c r="N13" s="1"/>
    </row>
    <row r="14" spans="1:14" ht="12.75" hidden="1">
      <c r="A14" s="1" t="s">
        <v>84</v>
      </c>
      <c r="B14" s="2">
        <f t="shared" si="0"/>
        <v>32807</v>
      </c>
      <c r="C14" s="1">
        <f>1700-600</f>
        <v>1100</v>
      </c>
      <c r="D14" s="1">
        <v>600</v>
      </c>
      <c r="E14" s="1">
        <v>6899</v>
      </c>
      <c r="F14" s="1"/>
      <c r="G14" s="1">
        <v>708</v>
      </c>
      <c r="H14" s="1"/>
      <c r="I14" s="1"/>
      <c r="J14" s="1">
        <v>8500</v>
      </c>
      <c r="K14" s="1">
        <v>15000</v>
      </c>
      <c r="L14" s="1"/>
      <c r="M14" s="1"/>
      <c r="N14" s="1"/>
    </row>
    <row r="15" spans="1:14" ht="12.75" hidden="1">
      <c r="A15" s="1" t="s">
        <v>85</v>
      </c>
      <c r="B15" s="2">
        <f t="shared" si="0"/>
        <v>16501</v>
      </c>
      <c r="C15" s="1">
        <v>600</v>
      </c>
      <c r="D15" s="1">
        <v>600</v>
      </c>
      <c r="E15" s="1">
        <v>4749</v>
      </c>
      <c r="F15" s="1"/>
      <c r="G15" s="1">
        <v>552</v>
      </c>
      <c r="H15" s="1"/>
      <c r="I15" s="1"/>
      <c r="J15" s="1">
        <v>7000</v>
      </c>
      <c r="K15" s="1">
        <v>3000</v>
      </c>
      <c r="L15" s="1"/>
      <c r="M15" s="1"/>
      <c r="N15" s="1"/>
    </row>
    <row r="16" spans="1:14" ht="12.75" hidden="1">
      <c r="A16" s="1" t="s">
        <v>86</v>
      </c>
      <c r="B16" s="2">
        <f t="shared" si="0"/>
        <v>35767</v>
      </c>
      <c r="C16" s="1">
        <v>650</v>
      </c>
      <c r="D16" s="1">
        <v>600</v>
      </c>
      <c r="E16" s="1">
        <v>6965</v>
      </c>
      <c r="F16" s="1"/>
      <c r="G16" s="1">
        <v>552</v>
      </c>
      <c r="H16" s="1"/>
      <c r="I16" s="1"/>
      <c r="J16" s="1">
        <v>7000</v>
      </c>
      <c r="K16" s="1"/>
      <c r="L16" s="1">
        <v>20000</v>
      </c>
      <c r="M16" s="1"/>
      <c r="N16" s="1"/>
    </row>
    <row r="17" spans="1:14" ht="12.75" hidden="1">
      <c r="A17" s="1" t="s">
        <v>87</v>
      </c>
      <c r="B17" s="2">
        <f t="shared" si="0"/>
        <v>41115</v>
      </c>
      <c r="C17" s="1">
        <v>800</v>
      </c>
      <c r="D17" s="1">
        <v>600</v>
      </c>
      <c r="E17" s="1">
        <v>6965</v>
      </c>
      <c r="F17" s="1"/>
      <c r="G17" s="1">
        <v>750</v>
      </c>
      <c r="H17" s="1"/>
      <c r="I17" s="1"/>
      <c r="J17" s="1">
        <v>7000</v>
      </c>
      <c r="K17" s="1"/>
      <c r="L17" s="1">
        <v>25000</v>
      </c>
      <c r="M17" s="1"/>
      <c r="N17" s="1"/>
    </row>
    <row r="18" spans="1:14" ht="12.75" hidden="1">
      <c r="A18" s="1" t="s">
        <v>88</v>
      </c>
      <c r="B18" s="2">
        <f t="shared" si="0"/>
        <v>22995</v>
      </c>
      <c r="C18" s="1">
        <v>680</v>
      </c>
      <c r="D18" s="1">
        <v>600</v>
      </c>
      <c r="E18" s="1">
        <v>6965</v>
      </c>
      <c r="F18" s="1"/>
      <c r="G18" s="1">
        <v>750</v>
      </c>
      <c r="H18" s="1"/>
      <c r="I18" s="1"/>
      <c r="J18" s="1">
        <v>7000</v>
      </c>
      <c r="K18" s="1">
        <v>7000</v>
      </c>
      <c r="L18" s="1"/>
      <c r="M18" s="1"/>
      <c r="N18" s="1"/>
    </row>
    <row r="19" spans="1:14" ht="12.75" hidden="1">
      <c r="A19" s="1" t="s">
        <v>89</v>
      </c>
      <c r="B19" s="2">
        <f t="shared" si="0"/>
        <v>44335</v>
      </c>
      <c r="C19" s="1">
        <v>1290</v>
      </c>
      <c r="D19" s="1"/>
      <c r="E19" s="1">
        <v>10415</v>
      </c>
      <c r="F19" s="1"/>
      <c r="G19" s="1">
        <v>630</v>
      </c>
      <c r="H19" s="1"/>
      <c r="I19" s="1"/>
      <c r="J19" s="1">
        <v>7000</v>
      </c>
      <c r="K19" s="1">
        <v>5000</v>
      </c>
      <c r="L19" s="1">
        <v>20000</v>
      </c>
      <c r="M19" s="1"/>
      <c r="N19" s="1"/>
    </row>
    <row r="20" spans="1:14" ht="12.75" hidden="1">
      <c r="A20" s="1" t="s">
        <v>90</v>
      </c>
      <c r="B20" s="2">
        <f t="shared" si="0"/>
        <v>10827</v>
      </c>
      <c r="C20" s="1">
        <v>600</v>
      </c>
      <c r="D20" s="1"/>
      <c r="E20" s="1">
        <v>6899</v>
      </c>
      <c r="F20" s="1"/>
      <c r="G20" s="1">
        <v>828</v>
      </c>
      <c r="H20" s="1"/>
      <c r="I20" s="1"/>
      <c r="J20" s="1"/>
      <c r="K20" s="1">
        <v>2500</v>
      </c>
      <c r="L20" s="1"/>
      <c r="M20" s="1"/>
      <c r="N20" s="1"/>
    </row>
    <row r="21" spans="1:14" ht="12.75" hidden="1">
      <c r="A21" s="1" t="s">
        <v>91</v>
      </c>
      <c r="B21" s="2">
        <f t="shared" si="0"/>
        <v>14245</v>
      </c>
      <c r="C21" s="1">
        <v>570</v>
      </c>
      <c r="D21" s="1">
        <v>1080</v>
      </c>
      <c r="E21" s="1">
        <v>6965</v>
      </c>
      <c r="F21" s="1"/>
      <c r="G21" s="1">
        <v>630</v>
      </c>
      <c r="H21" s="1"/>
      <c r="I21" s="1"/>
      <c r="J21" s="1">
        <v>3000</v>
      </c>
      <c r="K21" s="1">
        <v>2000</v>
      </c>
      <c r="L21" s="1"/>
      <c r="M21" s="1"/>
      <c r="N21" s="1"/>
    </row>
    <row r="22" spans="1:14" ht="12.75" hidden="1">
      <c r="A22" s="1" t="s">
        <v>92</v>
      </c>
      <c r="B22" s="2">
        <f t="shared" si="0"/>
        <v>18737</v>
      </c>
      <c r="C22" s="1">
        <v>620</v>
      </c>
      <c r="D22" s="1">
        <v>600</v>
      </c>
      <c r="E22" s="1">
        <v>6965</v>
      </c>
      <c r="F22" s="1"/>
      <c r="G22" s="1">
        <v>552</v>
      </c>
      <c r="H22" s="1"/>
      <c r="I22" s="1"/>
      <c r="J22" s="1">
        <v>7000</v>
      </c>
      <c r="K22" s="1">
        <v>3000</v>
      </c>
      <c r="L22" s="1"/>
      <c r="M22" s="1"/>
      <c r="N22" s="1"/>
    </row>
    <row r="23" spans="1:14" ht="12.75" hidden="1">
      <c r="A23" s="1" t="s">
        <v>93</v>
      </c>
      <c r="B23" s="2">
        <f t="shared" si="0"/>
        <v>9674</v>
      </c>
      <c r="C23" s="1">
        <v>620</v>
      </c>
      <c r="D23" s="1">
        <v>600</v>
      </c>
      <c r="E23" s="1">
        <v>4704</v>
      </c>
      <c r="F23" s="1"/>
      <c r="G23" s="1">
        <v>750</v>
      </c>
      <c r="H23" s="1"/>
      <c r="I23" s="1"/>
      <c r="J23" s="1"/>
      <c r="K23" s="1">
        <v>3000</v>
      </c>
      <c r="L23" s="1"/>
      <c r="M23" s="1"/>
      <c r="N23" s="1"/>
    </row>
    <row r="24" spans="1:14" ht="12.75" hidden="1">
      <c r="A24" s="1" t="s">
        <v>94</v>
      </c>
      <c r="B24" s="2">
        <f t="shared" si="0"/>
        <v>23038</v>
      </c>
      <c r="C24" s="1">
        <v>1120</v>
      </c>
      <c r="D24" s="1">
        <v>1080</v>
      </c>
      <c r="E24" s="1">
        <v>7013</v>
      </c>
      <c r="F24" s="1"/>
      <c r="G24" s="1">
        <v>825</v>
      </c>
      <c r="H24" s="1"/>
      <c r="I24" s="1"/>
      <c r="J24" s="1">
        <v>7000</v>
      </c>
      <c r="K24" s="1">
        <v>6000</v>
      </c>
      <c r="L24" s="1"/>
      <c r="M24" s="1"/>
      <c r="N24" s="1"/>
    </row>
    <row r="25" spans="1:14" ht="12.75" hidden="1">
      <c r="A25" s="1" t="s">
        <v>95</v>
      </c>
      <c r="B25" s="2">
        <f t="shared" si="0"/>
        <v>20555</v>
      </c>
      <c r="C25" s="1">
        <v>600</v>
      </c>
      <c r="D25" s="1"/>
      <c r="E25" s="1">
        <v>6965</v>
      </c>
      <c r="F25" s="1"/>
      <c r="G25" s="1">
        <v>990</v>
      </c>
      <c r="H25" s="1"/>
      <c r="I25" s="1"/>
      <c r="J25" s="1">
        <v>12000</v>
      </c>
      <c r="K25" s="1"/>
      <c r="L25" s="1"/>
      <c r="M25" s="1"/>
      <c r="N25" s="1"/>
    </row>
    <row r="26" spans="1:14" ht="12.75" hidden="1">
      <c r="A26" s="1" t="s">
        <v>96</v>
      </c>
      <c r="B26" s="2">
        <f t="shared" si="0"/>
        <v>15623</v>
      </c>
      <c r="C26" s="1">
        <v>700</v>
      </c>
      <c r="D26" s="1">
        <v>600</v>
      </c>
      <c r="E26" s="1">
        <v>3450</v>
      </c>
      <c r="F26" s="1"/>
      <c r="G26" s="1">
        <v>873</v>
      </c>
      <c r="H26" s="1"/>
      <c r="I26" s="1"/>
      <c r="J26" s="1">
        <v>7000</v>
      </c>
      <c r="K26" s="1">
        <v>3000</v>
      </c>
      <c r="L26" s="1"/>
      <c r="M26" s="1"/>
      <c r="N26" s="1"/>
    </row>
    <row r="27" spans="1:14" ht="12.75" hidden="1">
      <c r="A27" s="1" t="s">
        <v>97</v>
      </c>
      <c r="B27" s="2">
        <f t="shared" si="0"/>
        <v>15674</v>
      </c>
      <c r="C27" s="1">
        <v>425</v>
      </c>
      <c r="D27" s="1">
        <v>600</v>
      </c>
      <c r="E27" s="1">
        <v>6899</v>
      </c>
      <c r="F27" s="1"/>
      <c r="G27" s="1">
        <v>750</v>
      </c>
      <c r="H27" s="1"/>
      <c r="I27" s="1"/>
      <c r="J27" s="1">
        <v>7000</v>
      </c>
      <c r="K27" s="1"/>
      <c r="L27" s="1"/>
      <c r="M27" s="1"/>
      <c r="N27" s="1"/>
    </row>
    <row r="28" spans="1:14" ht="12.75" hidden="1">
      <c r="A28" s="1" t="s">
        <v>98</v>
      </c>
      <c r="B28" s="2">
        <f t="shared" si="0"/>
        <v>34742</v>
      </c>
      <c r="C28" s="1">
        <v>1013</v>
      </c>
      <c r="D28" s="1">
        <v>1080</v>
      </c>
      <c r="E28" s="1">
        <v>6899</v>
      </c>
      <c r="F28" s="1"/>
      <c r="G28" s="1">
        <v>750</v>
      </c>
      <c r="H28" s="1"/>
      <c r="I28" s="1"/>
      <c r="J28" s="1">
        <v>7000</v>
      </c>
      <c r="K28" s="1">
        <v>3000</v>
      </c>
      <c r="L28" s="1">
        <v>15000</v>
      </c>
      <c r="M28" s="1"/>
      <c r="N28" s="1"/>
    </row>
    <row r="29" spans="1:14" ht="12.75" hidden="1">
      <c r="A29" s="1" t="s">
        <v>99</v>
      </c>
      <c r="B29" s="2">
        <f t="shared" si="0"/>
        <v>16318</v>
      </c>
      <c r="C29" s="1">
        <v>439</v>
      </c>
      <c r="D29" s="1">
        <v>600</v>
      </c>
      <c r="E29" s="1">
        <v>6899</v>
      </c>
      <c r="F29" s="1"/>
      <c r="G29" s="1">
        <v>1380</v>
      </c>
      <c r="H29" s="1"/>
      <c r="I29" s="1"/>
      <c r="J29" s="1">
        <v>7000</v>
      </c>
      <c r="K29" s="1"/>
      <c r="L29" s="1"/>
      <c r="M29" s="1"/>
      <c r="N29" s="1"/>
    </row>
    <row r="30" spans="1:14" ht="12.75" hidden="1">
      <c r="A30" s="1" t="s">
        <v>100</v>
      </c>
      <c r="B30" s="2">
        <f t="shared" si="0"/>
        <v>15790</v>
      </c>
      <c r="C30" s="1">
        <v>583</v>
      </c>
      <c r="D30" s="1">
        <v>600</v>
      </c>
      <c r="E30" s="1">
        <v>6899</v>
      </c>
      <c r="F30" s="1"/>
      <c r="G30" s="1">
        <v>708</v>
      </c>
      <c r="H30" s="1"/>
      <c r="I30" s="1"/>
      <c r="J30" s="1">
        <v>7000</v>
      </c>
      <c r="K30" s="1"/>
      <c r="L30" s="1"/>
      <c r="M30" s="1"/>
      <c r="N30" s="1"/>
    </row>
    <row r="31" spans="1:14" ht="12.75">
      <c r="A31" s="16" t="s">
        <v>101</v>
      </c>
      <c r="B31" s="2">
        <f aca="true" t="shared" si="1" ref="B31:B54">SUM(C31+D31+E31+F31+G31+H31+I31+J31+K31+L31+M31+N31)</f>
        <v>49519</v>
      </c>
      <c r="C31" s="1">
        <v>1028</v>
      </c>
      <c r="D31" s="1"/>
      <c r="E31" s="1">
        <v>7101</v>
      </c>
      <c r="F31" s="1"/>
      <c r="G31" s="1">
        <v>1140</v>
      </c>
      <c r="H31" s="1">
        <v>4250</v>
      </c>
      <c r="I31" s="1"/>
      <c r="J31" s="1"/>
      <c r="K31" s="1"/>
      <c r="L31" s="1"/>
      <c r="M31" s="1"/>
      <c r="N31" s="1">
        <v>36000</v>
      </c>
    </row>
    <row r="32" spans="1:14" ht="12.75">
      <c r="A32" s="16" t="s">
        <v>102</v>
      </c>
      <c r="B32" s="2">
        <f t="shared" si="1"/>
        <v>17675</v>
      </c>
      <c r="C32" s="1">
        <v>436</v>
      </c>
      <c r="D32" s="1"/>
      <c r="E32" s="1">
        <v>6899</v>
      </c>
      <c r="F32" s="1"/>
      <c r="G32" s="1">
        <v>1140</v>
      </c>
      <c r="H32" s="1"/>
      <c r="I32" s="1"/>
      <c r="J32" s="1"/>
      <c r="K32" s="1"/>
      <c r="L32" s="1"/>
      <c r="M32" s="1"/>
      <c r="N32" s="1">
        <v>9200</v>
      </c>
    </row>
    <row r="33" spans="1:14" ht="12.75">
      <c r="A33" s="16" t="s">
        <v>103</v>
      </c>
      <c r="B33" s="2">
        <f t="shared" si="1"/>
        <v>25147</v>
      </c>
      <c r="C33" s="1">
        <v>1092</v>
      </c>
      <c r="D33" s="1">
        <v>1116</v>
      </c>
      <c r="E33" s="1">
        <v>6899</v>
      </c>
      <c r="F33" s="1"/>
      <c r="G33" s="1">
        <v>1140</v>
      </c>
      <c r="H33" s="1"/>
      <c r="I33" s="1"/>
      <c r="J33" s="1"/>
      <c r="K33" s="1">
        <v>6000</v>
      </c>
      <c r="L33" s="1"/>
      <c r="M33" s="1"/>
      <c r="N33" s="1">
        <v>8900</v>
      </c>
    </row>
    <row r="34" spans="1:14" ht="12.75">
      <c r="A34" s="16" t="s">
        <v>104</v>
      </c>
      <c r="B34" s="2">
        <f t="shared" si="1"/>
        <v>9932</v>
      </c>
      <c r="C34" s="1">
        <v>736</v>
      </c>
      <c r="D34" s="1"/>
      <c r="E34" s="1">
        <v>7056</v>
      </c>
      <c r="F34" s="1"/>
      <c r="G34" s="1">
        <v>1140</v>
      </c>
      <c r="H34" s="1"/>
      <c r="I34" s="1"/>
      <c r="J34" s="1"/>
      <c r="K34" s="1"/>
      <c r="L34" s="1"/>
      <c r="M34" s="1"/>
      <c r="N34" s="1">
        <v>1000</v>
      </c>
    </row>
    <row r="35" spans="1:14" ht="12.75">
      <c r="A35" s="16" t="s">
        <v>105</v>
      </c>
      <c r="B35" s="2">
        <f t="shared" si="1"/>
        <v>34116</v>
      </c>
      <c r="C35" s="1">
        <v>1243</v>
      </c>
      <c r="D35" s="1">
        <v>744</v>
      </c>
      <c r="E35" s="1">
        <v>6965</v>
      </c>
      <c r="F35" s="1"/>
      <c r="G35" s="1">
        <v>1164</v>
      </c>
      <c r="H35" s="1"/>
      <c r="I35" s="1"/>
      <c r="J35" s="1"/>
      <c r="K35" s="1">
        <v>6000</v>
      </c>
      <c r="L35" s="1"/>
      <c r="M35" s="1"/>
      <c r="N35" s="1">
        <v>18000</v>
      </c>
    </row>
    <row r="36" spans="1:14" ht="12.75">
      <c r="A36" s="16" t="s">
        <v>106</v>
      </c>
      <c r="B36" s="2">
        <f t="shared" si="1"/>
        <v>98378</v>
      </c>
      <c r="C36" s="1">
        <v>3092</v>
      </c>
      <c r="D36" s="1"/>
      <c r="E36" s="1">
        <v>6965</v>
      </c>
      <c r="F36" s="1"/>
      <c r="G36" s="1">
        <v>1140</v>
      </c>
      <c r="H36" s="1">
        <v>4250</v>
      </c>
      <c r="I36" s="1"/>
      <c r="J36" s="1"/>
      <c r="K36" s="1"/>
      <c r="L36" s="1">
        <v>10000</v>
      </c>
      <c r="M36" s="1">
        <v>45331</v>
      </c>
      <c r="N36" s="1">
        <v>27600</v>
      </c>
    </row>
    <row r="37" spans="1:14" ht="12.75">
      <c r="A37" s="16" t="s">
        <v>107</v>
      </c>
      <c r="B37" s="2">
        <f t="shared" si="1"/>
        <v>24180</v>
      </c>
      <c r="C37" s="1">
        <v>1241</v>
      </c>
      <c r="D37" s="1"/>
      <c r="E37" s="1">
        <v>6899</v>
      </c>
      <c r="F37" s="1"/>
      <c r="G37" s="1">
        <v>1140</v>
      </c>
      <c r="H37" s="1"/>
      <c r="I37" s="1"/>
      <c r="J37" s="1"/>
      <c r="K37" s="1">
        <v>6000</v>
      </c>
      <c r="L37" s="1"/>
      <c r="M37" s="1"/>
      <c r="N37" s="1">
        <v>8900</v>
      </c>
    </row>
    <row r="38" spans="1:14" ht="12.75">
      <c r="A38" s="16" t="s">
        <v>108</v>
      </c>
      <c r="B38" s="2">
        <f t="shared" si="1"/>
        <v>18326</v>
      </c>
      <c r="C38" s="1">
        <v>1321</v>
      </c>
      <c r="D38" s="1"/>
      <c r="E38" s="1">
        <v>6965</v>
      </c>
      <c r="F38" s="1"/>
      <c r="G38" s="1">
        <v>1140</v>
      </c>
      <c r="H38" s="1"/>
      <c r="I38" s="1"/>
      <c r="J38" s="1"/>
      <c r="K38" s="1">
        <v>6000</v>
      </c>
      <c r="L38" s="1"/>
      <c r="M38" s="1"/>
      <c r="N38" s="1">
        <v>2900</v>
      </c>
    </row>
    <row r="39" spans="1:14" ht="12.75">
      <c r="A39" s="16" t="s">
        <v>109</v>
      </c>
      <c r="B39" s="2">
        <f t="shared" si="1"/>
        <v>36876</v>
      </c>
      <c r="C39" s="1">
        <v>1133</v>
      </c>
      <c r="D39" s="1"/>
      <c r="E39" s="1">
        <v>13797</v>
      </c>
      <c r="F39" s="1"/>
      <c r="G39" s="1">
        <v>1296</v>
      </c>
      <c r="H39" s="1">
        <v>4250</v>
      </c>
      <c r="I39" s="1"/>
      <c r="J39" s="1"/>
      <c r="K39" s="1">
        <v>6000</v>
      </c>
      <c r="L39" s="1"/>
      <c r="M39" s="1"/>
      <c r="N39" s="1">
        <v>10400</v>
      </c>
    </row>
    <row r="40" spans="1:14" ht="12.75">
      <c r="A40" s="16" t="s">
        <v>110</v>
      </c>
      <c r="B40" s="2">
        <f t="shared" si="1"/>
        <v>30610</v>
      </c>
      <c r="C40" s="1">
        <v>1351</v>
      </c>
      <c r="D40" s="1"/>
      <c r="E40" s="1">
        <v>9407</v>
      </c>
      <c r="F40" s="1"/>
      <c r="G40" s="1">
        <v>1452</v>
      </c>
      <c r="H40" s="1"/>
      <c r="I40" s="1"/>
      <c r="J40" s="1"/>
      <c r="K40" s="1">
        <v>6000</v>
      </c>
      <c r="L40" s="1"/>
      <c r="M40" s="1"/>
      <c r="N40" s="1">
        <v>12400</v>
      </c>
    </row>
    <row r="41" spans="1:14" ht="12.75">
      <c r="A41" s="16" t="s">
        <v>111</v>
      </c>
      <c r="B41" s="2">
        <f t="shared" si="1"/>
        <v>70993</v>
      </c>
      <c r="C41" s="1">
        <v>954</v>
      </c>
      <c r="D41" s="1"/>
      <c r="E41" s="1">
        <v>6900</v>
      </c>
      <c r="F41" s="1"/>
      <c r="G41" s="1">
        <v>1140</v>
      </c>
      <c r="H41" s="1">
        <v>4250</v>
      </c>
      <c r="I41" s="1"/>
      <c r="J41" s="1"/>
      <c r="K41" s="1">
        <v>6000</v>
      </c>
      <c r="L41" s="1"/>
      <c r="M41" s="1"/>
      <c r="N41" s="1">
        <v>51749</v>
      </c>
    </row>
    <row r="42" spans="1:14" ht="12.75">
      <c r="A42" s="16" t="s">
        <v>112</v>
      </c>
      <c r="B42" s="2">
        <f t="shared" si="1"/>
        <v>24750</v>
      </c>
      <c r="C42" s="1">
        <v>1345</v>
      </c>
      <c r="D42" s="1"/>
      <c r="E42" s="1">
        <v>6965</v>
      </c>
      <c r="F42" s="1"/>
      <c r="G42" s="1">
        <v>2040</v>
      </c>
      <c r="H42" s="1"/>
      <c r="I42" s="1"/>
      <c r="J42" s="1"/>
      <c r="K42" s="1">
        <v>6000</v>
      </c>
      <c r="L42" s="1"/>
      <c r="M42" s="1"/>
      <c r="N42" s="1">
        <v>8400</v>
      </c>
    </row>
    <row r="43" spans="1:14" ht="12.75">
      <c r="A43" s="16" t="s">
        <v>113</v>
      </c>
      <c r="B43" s="2">
        <f t="shared" si="1"/>
        <v>11226</v>
      </c>
      <c r="C43" s="1">
        <v>1688</v>
      </c>
      <c r="D43" s="1"/>
      <c r="E43" s="1">
        <v>6899</v>
      </c>
      <c r="F43" s="1"/>
      <c r="G43" s="1">
        <v>1650</v>
      </c>
      <c r="H43" s="1"/>
      <c r="I43" s="1"/>
      <c r="J43" s="1"/>
      <c r="K43" s="1"/>
      <c r="L43" s="1"/>
      <c r="M43" s="1"/>
      <c r="N43" s="1">
        <v>989</v>
      </c>
    </row>
    <row r="44" spans="1:14" ht="12.75">
      <c r="A44" s="16" t="s">
        <v>114</v>
      </c>
      <c r="B44" s="2">
        <f t="shared" si="1"/>
        <v>22158</v>
      </c>
      <c r="C44" s="1">
        <v>900</v>
      </c>
      <c r="D44" s="1"/>
      <c r="E44" s="1">
        <v>6859</v>
      </c>
      <c r="F44" s="1"/>
      <c r="G44" s="1">
        <v>1140</v>
      </c>
      <c r="H44" s="1"/>
      <c r="I44" s="1"/>
      <c r="J44" s="1"/>
      <c r="K44" s="1">
        <v>6000</v>
      </c>
      <c r="L44" s="1"/>
      <c r="M44" s="1"/>
      <c r="N44" s="1">
        <v>7259</v>
      </c>
    </row>
    <row r="45" spans="1:14" ht="12.75">
      <c r="A45" s="16" t="s">
        <v>115</v>
      </c>
      <c r="B45" s="2">
        <f t="shared" si="1"/>
        <v>8379</v>
      </c>
      <c r="C45" s="1">
        <v>480</v>
      </c>
      <c r="D45" s="1"/>
      <c r="E45" s="1">
        <v>6899</v>
      </c>
      <c r="F45" s="1"/>
      <c r="G45" s="1">
        <v>1000</v>
      </c>
      <c r="H45" s="1"/>
      <c r="I45" s="1"/>
      <c r="J45" s="1"/>
      <c r="K45" s="1"/>
      <c r="L45" s="1"/>
      <c r="M45" s="1"/>
      <c r="N45" s="1"/>
    </row>
    <row r="46" spans="1:14" ht="12.75">
      <c r="A46" s="16" t="s">
        <v>116</v>
      </c>
      <c r="B46" s="2">
        <f t="shared" si="1"/>
        <v>26095</v>
      </c>
      <c r="C46" s="1">
        <v>900</v>
      </c>
      <c r="D46" s="1"/>
      <c r="E46" s="1">
        <v>10415</v>
      </c>
      <c r="F46" s="1"/>
      <c r="G46" s="1">
        <v>1881</v>
      </c>
      <c r="H46" s="1"/>
      <c r="I46" s="1"/>
      <c r="J46" s="1"/>
      <c r="K46" s="1"/>
      <c r="L46" s="1"/>
      <c r="M46" s="1"/>
      <c r="N46" s="1">
        <v>12899</v>
      </c>
    </row>
    <row r="47" spans="1:14" ht="12.75">
      <c r="A47" s="16" t="s">
        <v>117</v>
      </c>
      <c r="B47" s="2">
        <f t="shared" si="1"/>
        <v>25716</v>
      </c>
      <c r="C47" s="1">
        <v>900</v>
      </c>
      <c r="D47" s="1"/>
      <c r="E47" s="1">
        <v>10416</v>
      </c>
      <c r="F47" s="1"/>
      <c r="G47" s="1">
        <v>1140</v>
      </c>
      <c r="H47" s="1"/>
      <c r="I47" s="1"/>
      <c r="J47" s="1"/>
      <c r="K47" s="1">
        <v>6000</v>
      </c>
      <c r="L47" s="1"/>
      <c r="M47" s="1"/>
      <c r="N47" s="1">
        <v>7260</v>
      </c>
    </row>
    <row r="48" spans="1:14" ht="12.75">
      <c r="A48" s="16" t="s">
        <v>118</v>
      </c>
      <c r="B48" s="2">
        <f t="shared" si="1"/>
        <v>28266</v>
      </c>
      <c r="C48" s="1">
        <v>950</v>
      </c>
      <c r="D48" s="1"/>
      <c r="E48" s="1">
        <v>10414</v>
      </c>
      <c r="F48" s="1"/>
      <c r="G48" s="1">
        <v>2502</v>
      </c>
      <c r="H48" s="1"/>
      <c r="I48" s="1"/>
      <c r="J48" s="1"/>
      <c r="K48" s="1">
        <v>6000</v>
      </c>
      <c r="L48" s="1"/>
      <c r="M48" s="1"/>
      <c r="N48" s="1">
        <v>8400</v>
      </c>
    </row>
    <row r="49" spans="1:14" ht="12.75">
      <c r="A49" s="16" t="s">
        <v>119</v>
      </c>
      <c r="B49" s="2">
        <f t="shared" si="1"/>
        <v>47596</v>
      </c>
      <c r="C49" s="1">
        <v>659</v>
      </c>
      <c r="D49" s="1"/>
      <c r="E49" s="1">
        <v>3400</v>
      </c>
      <c r="F49" s="1"/>
      <c r="G49" s="1">
        <v>390</v>
      </c>
      <c r="H49" s="1"/>
      <c r="I49" s="1"/>
      <c r="J49" s="1"/>
      <c r="K49" s="1"/>
      <c r="L49" s="1"/>
      <c r="M49" s="1"/>
      <c r="N49" s="1">
        <v>43147</v>
      </c>
    </row>
    <row r="50" spans="1:14" ht="12.75">
      <c r="A50" s="16" t="s">
        <v>120</v>
      </c>
      <c r="B50" s="2">
        <f t="shared" si="1"/>
        <v>41070</v>
      </c>
      <c r="C50" s="1">
        <v>2668</v>
      </c>
      <c r="D50" s="1"/>
      <c r="E50" s="1">
        <v>3500</v>
      </c>
      <c r="F50" s="1"/>
      <c r="G50" s="1">
        <v>402</v>
      </c>
      <c r="H50" s="1"/>
      <c r="I50" s="1"/>
      <c r="J50" s="1"/>
      <c r="K50" s="1"/>
      <c r="L50" s="1"/>
      <c r="M50" s="1"/>
      <c r="N50" s="1">
        <v>34500</v>
      </c>
    </row>
    <row r="51" spans="1:14" ht="12.75">
      <c r="A51" s="16" t="s">
        <v>121</v>
      </c>
      <c r="B51" s="2">
        <f t="shared" si="1"/>
        <v>5108</v>
      </c>
      <c r="C51" s="1">
        <v>1320</v>
      </c>
      <c r="D51" s="1"/>
      <c r="E51" s="1">
        <v>3500</v>
      </c>
      <c r="F51" s="1"/>
      <c r="G51" s="1">
        <v>288</v>
      </c>
      <c r="H51" s="1"/>
      <c r="I51" s="1"/>
      <c r="J51" s="1"/>
      <c r="K51" s="1"/>
      <c r="L51" s="1"/>
      <c r="M51" s="1"/>
      <c r="N51" s="1"/>
    </row>
    <row r="52" spans="1:14" ht="12.75">
      <c r="A52" s="1">
        <v>70808</v>
      </c>
      <c r="B52" s="2">
        <f t="shared" si="1"/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3.5" thickBot="1">
      <c r="B53" s="2">
        <f t="shared" si="1"/>
        <v>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 thickBot="1">
      <c r="A54" s="19" t="s">
        <v>33</v>
      </c>
      <c r="B54" s="18">
        <f t="shared" si="1"/>
        <v>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22.7109375" style="79" customWidth="1"/>
    <col min="2" max="2" width="6.7109375" style="79" customWidth="1"/>
    <col min="3" max="3" width="19.140625" style="79" customWidth="1"/>
    <col min="4" max="4" width="12.7109375" style="79" customWidth="1"/>
    <col min="5" max="5" width="15.421875" style="79" customWidth="1"/>
    <col min="6" max="6" width="18.421875" style="79" customWidth="1"/>
    <col min="7" max="16384" width="9.140625" style="79" customWidth="1"/>
  </cols>
  <sheetData>
    <row r="1" spans="1:6" ht="26.25" customHeight="1">
      <c r="A1" s="76"/>
      <c r="B1" s="77"/>
      <c r="C1" s="77"/>
      <c r="D1" s="77"/>
      <c r="E1" s="77"/>
      <c r="F1" s="78" t="s">
        <v>78</v>
      </c>
    </row>
    <row r="2" spans="1:6" ht="15">
      <c r="A2" s="80" t="s">
        <v>0</v>
      </c>
      <c r="B2" s="80" t="s">
        <v>69</v>
      </c>
      <c r="C2" s="80" t="s">
        <v>67</v>
      </c>
      <c r="D2" s="80" t="s">
        <v>71</v>
      </c>
      <c r="E2" s="80" t="s">
        <v>74</v>
      </c>
      <c r="F2" s="80" t="s">
        <v>1</v>
      </c>
    </row>
    <row r="3" spans="1:6" ht="15">
      <c r="A3" s="81"/>
      <c r="B3" s="81"/>
      <c r="C3" s="82" t="s">
        <v>68</v>
      </c>
      <c r="D3" s="82" t="s">
        <v>72</v>
      </c>
      <c r="E3" s="82" t="s">
        <v>75</v>
      </c>
      <c r="F3" s="82" t="s">
        <v>76</v>
      </c>
    </row>
    <row r="4" spans="1:6" ht="15">
      <c r="A4" s="81"/>
      <c r="B4" s="81"/>
      <c r="C4" s="82" t="s">
        <v>28</v>
      </c>
      <c r="D4" s="82" t="s">
        <v>73</v>
      </c>
      <c r="E4" s="81" t="s">
        <v>28</v>
      </c>
      <c r="F4" s="82" t="s">
        <v>79</v>
      </c>
    </row>
    <row r="5" spans="1:6" ht="15">
      <c r="A5" s="81"/>
      <c r="B5" s="81"/>
      <c r="C5" s="82"/>
      <c r="D5" s="82"/>
      <c r="E5" s="81"/>
      <c r="F5" s="81"/>
    </row>
    <row r="6" spans="1:6" ht="15">
      <c r="A6" s="81"/>
      <c r="B6" s="81"/>
      <c r="C6" s="82"/>
      <c r="D6" s="82" t="s">
        <v>42</v>
      </c>
      <c r="E6" s="82" t="s">
        <v>77</v>
      </c>
      <c r="F6" s="82" t="s">
        <v>42</v>
      </c>
    </row>
    <row r="7" spans="1:6" ht="15">
      <c r="A7" s="81"/>
      <c r="B7" s="81"/>
      <c r="C7" s="82"/>
      <c r="D7" s="81"/>
      <c r="E7" s="81"/>
      <c r="F7" s="81"/>
    </row>
    <row r="8" spans="1:6" ht="15">
      <c r="A8" s="83"/>
      <c r="B8" s="83"/>
      <c r="C8" s="84"/>
      <c r="D8" s="83"/>
      <c r="E8" s="83"/>
      <c r="F8" s="83"/>
    </row>
    <row r="9" spans="1:6" ht="14.25">
      <c r="A9" s="85">
        <v>1</v>
      </c>
      <c r="B9" s="85"/>
      <c r="C9" s="85">
        <v>2</v>
      </c>
      <c r="D9" s="85">
        <v>3</v>
      </c>
      <c r="E9" s="85">
        <v>4</v>
      </c>
      <c r="F9" s="85">
        <v>5</v>
      </c>
    </row>
    <row r="10" spans="1:6" ht="14.25">
      <c r="A10" s="86" t="s">
        <v>114</v>
      </c>
      <c r="B10" s="87">
        <v>1</v>
      </c>
      <c r="C10" s="88" t="s">
        <v>187</v>
      </c>
      <c r="D10" s="87" t="s">
        <v>188</v>
      </c>
      <c r="E10" s="89">
        <v>1</v>
      </c>
      <c r="F10" s="87" t="s">
        <v>188</v>
      </c>
    </row>
    <row r="11" spans="1:6" ht="14.25">
      <c r="A11" s="90"/>
      <c r="B11" s="91"/>
      <c r="C11" s="92"/>
      <c r="D11" s="93"/>
      <c r="E11" s="94"/>
      <c r="F11" s="94"/>
    </row>
    <row r="12" spans="1:6" ht="14.25" customHeight="1" hidden="1">
      <c r="A12" s="95"/>
      <c r="B12" s="96"/>
      <c r="C12" s="97"/>
      <c r="D12" s="98"/>
      <c r="E12" s="99"/>
      <c r="F12" s="99"/>
    </row>
    <row r="13" spans="1:6" ht="15">
      <c r="A13" s="100" t="s">
        <v>70</v>
      </c>
      <c r="B13" s="14"/>
      <c r="C13" s="85"/>
      <c r="D13" s="100"/>
      <c r="E13" s="15">
        <f>SUM(E10:E12)</f>
        <v>1</v>
      </c>
      <c r="F13" s="15" t="s">
        <v>188</v>
      </c>
    </row>
    <row r="14" spans="1:6" ht="14.25">
      <c r="A14" s="86" t="s">
        <v>140</v>
      </c>
      <c r="B14" s="101">
        <v>1</v>
      </c>
      <c r="C14" s="102" t="s">
        <v>189</v>
      </c>
      <c r="D14" s="87" t="s">
        <v>190</v>
      </c>
      <c r="E14" s="89">
        <v>1</v>
      </c>
      <c r="F14" s="87" t="s">
        <v>191</v>
      </c>
    </row>
    <row r="15" spans="1:6" ht="14.25">
      <c r="A15" s="90"/>
      <c r="B15" s="103">
        <v>2</v>
      </c>
      <c r="C15" s="97"/>
      <c r="D15" s="98"/>
      <c r="E15" s="99"/>
      <c r="F15" s="104"/>
    </row>
    <row r="16" spans="1:6" ht="14.25">
      <c r="A16" s="95"/>
      <c r="B16" s="105">
        <v>3</v>
      </c>
      <c r="C16" s="106" t="s">
        <v>192</v>
      </c>
      <c r="D16" s="107" t="s">
        <v>193</v>
      </c>
      <c r="E16" s="13">
        <v>1</v>
      </c>
      <c r="F16" s="85" t="s">
        <v>193</v>
      </c>
    </row>
    <row r="17" spans="1:6" ht="42.75">
      <c r="A17" s="108"/>
      <c r="B17" s="105">
        <v>4</v>
      </c>
      <c r="C17" s="109" t="s">
        <v>194</v>
      </c>
      <c r="D17" s="110" t="s">
        <v>195</v>
      </c>
      <c r="E17" s="85">
        <v>1</v>
      </c>
      <c r="F17" s="111" t="s">
        <v>195</v>
      </c>
    </row>
    <row r="18" spans="1:6" ht="15">
      <c r="A18" s="100" t="s">
        <v>70</v>
      </c>
      <c r="B18" s="14"/>
      <c r="C18" s="85"/>
      <c r="D18" s="100"/>
      <c r="E18" s="100">
        <f>SUM(E14:E17)</f>
        <v>3</v>
      </c>
      <c r="F18" s="15" t="s">
        <v>196</v>
      </c>
    </row>
    <row r="19" spans="1:6" ht="42.75">
      <c r="A19" s="86" t="s">
        <v>141</v>
      </c>
      <c r="B19" s="112">
        <v>1</v>
      </c>
      <c r="C19" s="109" t="s">
        <v>197</v>
      </c>
      <c r="D19" s="113" t="s">
        <v>198</v>
      </c>
      <c r="E19" s="85">
        <v>1</v>
      </c>
      <c r="F19" s="114" t="s">
        <v>199</v>
      </c>
    </row>
    <row r="20" spans="1:6" ht="42.75">
      <c r="A20" s="90"/>
      <c r="B20" s="103">
        <v>2</v>
      </c>
      <c r="C20" s="109" t="s">
        <v>194</v>
      </c>
      <c r="D20" s="110" t="s">
        <v>195</v>
      </c>
      <c r="E20" s="85">
        <v>1</v>
      </c>
      <c r="F20" s="111" t="s">
        <v>195</v>
      </c>
    </row>
    <row r="21" spans="1:6" ht="42.75">
      <c r="A21" s="95"/>
      <c r="B21" s="105">
        <v>3</v>
      </c>
      <c r="C21" s="106" t="s">
        <v>200</v>
      </c>
      <c r="D21" s="113" t="s">
        <v>201</v>
      </c>
      <c r="E21" s="85">
        <v>5</v>
      </c>
      <c r="F21" s="114" t="s">
        <v>202</v>
      </c>
    </row>
    <row r="22" spans="1:6" ht="15">
      <c r="A22" s="100" t="s">
        <v>70</v>
      </c>
      <c r="B22" s="14"/>
      <c r="C22" s="85"/>
      <c r="D22" s="100"/>
      <c r="E22" s="100">
        <f>SUM(E19:E21)</f>
        <v>7</v>
      </c>
      <c r="F22" s="15" t="s">
        <v>203</v>
      </c>
    </row>
    <row r="23" spans="1:6" ht="14.25">
      <c r="A23" s="75" t="s">
        <v>142</v>
      </c>
      <c r="B23" s="87">
        <v>1</v>
      </c>
      <c r="C23" s="115" t="s">
        <v>187</v>
      </c>
      <c r="D23" s="87" t="s">
        <v>188</v>
      </c>
      <c r="E23" s="116">
        <v>1</v>
      </c>
      <c r="F23" s="87" t="s">
        <v>188</v>
      </c>
    </row>
    <row r="24" spans="1:6" ht="14.25">
      <c r="A24" s="90"/>
      <c r="B24" s="91"/>
      <c r="C24" s="117"/>
      <c r="D24" s="93"/>
      <c r="E24" s="117"/>
      <c r="F24" s="94"/>
    </row>
    <row r="25" spans="1:6" ht="14.25">
      <c r="A25" s="95"/>
      <c r="B25" s="96"/>
      <c r="C25" s="118"/>
      <c r="D25" s="98"/>
      <c r="E25" s="118"/>
      <c r="F25" s="99"/>
    </row>
    <row r="26" spans="1:6" ht="15">
      <c r="A26" s="12" t="s">
        <v>70</v>
      </c>
      <c r="B26" s="119"/>
      <c r="C26" s="85"/>
      <c r="D26" s="100"/>
      <c r="E26" s="100">
        <v>1</v>
      </c>
      <c r="F26" s="15" t="s">
        <v>188</v>
      </c>
    </row>
    <row r="27" spans="1:6" ht="42.75">
      <c r="A27" s="75" t="s">
        <v>143</v>
      </c>
      <c r="B27" s="87">
        <v>1</v>
      </c>
      <c r="C27" s="111" t="s">
        <v>204</v>
      </c>
      <c r="D27" s="114" t="s">
        <v>205</v>
      </c>
      <c r="E27" s="85">
        <v>1</v>
      </c>
      <c r="F27" s="114" t="s">
        <v>205</v>
      </c>
    </row>
    <row r="28" spans="1:6" ht="14.25">
      <c r="A28" s="90"/>
      <c r="B28" s="91"/>
      <c r="C28" s="120" t="s">
        <v>206</v>
      </c>
      <c r="D28" s="87" t="s">
        <v>207</v>
      </c>
      <c r="E28" s="116">
        <v>1</v>
      </c>
      <c r="F28" s="87" t="s">
        <v>207</v>
      </c>
    </row>
    <row r="29" spans="1:6" ht="14.25" hidden="1">
      <c r="A29" s="95"/>
      <c r="B29" s="96"/>
      <c r="C29" s="118"/>
      <c r="D29" s="121"/>
      <c r="E29" s="118"/>
      <c r="F29" s="118"/>
    </row>
    <row r="30" spans="1:6" ht="15">
      <c r="A30" s="108" t="s">
        <v>70</v>
      </c>
      <c r="B30" s="105"/>
      <c r="C30" s="85"/>
      <c r="D30" s="13"/>
      <c r="E30" s="15">
        <v>2</v>
      </c>
      <c r="F30" s="15" t="s">
        <v>208</v>
      </c>
    </row>
    <row r="31" spans="1:6" ht="28.5">
      <c r="A31" s="75" t="s">
        <v>209</v>
      </c>
      <c r="B31" s="105">
        <v>1</v>
      </c>
      <c r="C31" s="106" t="s">
        <v>210</v>
      </c>
      <c r="D31" s="114" t="s">
        <v>211</v>
      </c>
      <c r="E31" s="13">
        <v>1</v>
      </c>
      <c r="F31" s="114" t="s">
        <v>211</v>
      </c>
    </row>
    <row r="32" spans="1:6" ht="14.25">
      <c r="A32" s="122"/>
      <c r="B32" s="105">
        <v>2</v>
      </c>
      <c r="C32" s="106" t="s">
        <v>212</v>
      </c>
      <c r="D32" s="13" t="s">
        <v>213</v>
      </c>
      <c r="E32" s="13">
        <v>1</v>
      </c>
      <c r="F32" s="13" t="s">
        <v>213</v>
      </c>
    </row>
    <row r="33" spans="1:6" ht="14.25">
      <c r="A33" s="122"/>
      <c r="B33" s="105">
        <v>3</v>
      </c>
      <c r="C33" s="106" t="s">
        <v>214</v>
      </c>
      <c r="D33" s="13" t="s">
        <v>215</v>
      </c>
      <c r="E33" s="13">
        <v>1</v>
      </c>
      <c r="F33" s="13" t="s">
        <v>215</v>
      </c>
    </row>
    <row r="34" spans="1:6" ht="28.5">
      <c r="A34" s="122"/>
      <c r="B34" s="105">
        <v>4</v>
      </c>
      <c r="C34" s="106" t="s">
        <v>216</v>
      </c>
      <c r="D34" s="13" t="s">
        <v>217</v>
      </c>
      <c r="E34" s="13">
        <v>1</v>
      </c>
      <c r="F34" s="13" t="s">
        <v>217</v>
      </c>
    </row>
    <row r="35" spans="1:6" ht="28.5">
      <c r="A35" s="122"/>
      <c r="B35" s="13">
        <v>5</v>
      </c>
      <c r="C35" s="106" t="s">
        <v>218</v>
      </c>
      <c r="D35" s="13" t="s">
        <v>219</v>
      </c>
      <c r="E35" s="85">
        <v>1</v>
      </c>
      <c r="F35" s="13" t="s">
        <v>220</v>
      </c>
    </row>
    <row r="36" spans="1:6" ht="14.25">
      <c r="A36" s="122"/>
      <c r="B36" s="123">
        <v>6</v>
      </c>
      <c r="C36" s="102" t="s">
        <v>221</v>
      </c>
      <c r="D36" s="123" t="s">
        <v>222</v>
      </c>
      <c r="E36" s="116">
        <v>1</v>
      </c>
      <c r="F36" s="123" t="s">
        <v>222</v>
      </c>
    </row>
    <row r="37" spans="1:9" ht="14.25">
      <c r="A37" s="124"/>
      <c r="B37" s="125"/>
      <c r="C37" s="126"/>
      <c r="D37" s="127"/>
      <c r="E37" s="118"/>
      <c r="F37" s="127"/>
      <c r="I37" s="128"/>
    </row>
    <row r="38" spans="1:6" ht="15">
      <c r="A38" s="108" t="s">
        <v>70</v>
      </c>
      <c r="B38" s="105"/>
      <c r="C38" s="85"/>
      <c r="D38" s="129"/>
      <c r="E38" s="15">
        <v>6</v>
      </c>
      <c r="F38" s="15" t="s">
        <v>223</v>
      </c>
    </row>
    <row r="39" spans="1:6" ht="14.25">
      <c r="A39" s="75" t="s">
        <v>224</v>
      </c>
      <c r="B39" s="112">
        <v>1</v>
      </c>
      <c r="C39" s="106" t="s">
        <v>192</v>
      </c>
      <c r="D39" s="107" t="s">
        <v>193</v>
      </c>
      <c r="E39" s="13">
        <v>1</v>
      </c>
      <c r="F39" s="85" t="s">
        <v>193</v>
      </c>
    </row>
    <row r="40" spans="1:6" ht="28.5">
      <c r="A40" s="90"/>
      <c r="B40" s="103">
        <v>2</v>
      </c>
      <c r="C40" s="106" t="s">
        <v>225</v>
      </c>
      <c r="D40" s="130" t="s">
        <v>226</v>
      </c>
      <c r="E40" s="85">
        <v>1</v>
      </c>
      <c r="F40" s="114" t="s">
        <v>226</v>
      </c>
    </row>
    <row r="41" spans="1:6" ht="29.25" customHeight="1">
      <c r="A41" s="95"/>
      <c r="B41" s="105">
        <v>3</v>
      </c>
      <c r="C41" s="106" t="s">
        <v>227</v>
      </c>
      <c r="D41" s="130" t="s">
        <v>228</v>
      </c>
      <c r="E41" s="13">
        <v>1</v>
      </c>
      <c r="F41" s="114" t="s">
        <v>228</v>
      </c>
    </row>
    <row r="42" spans="1:6" ht="15">
      <c r="A42" s="108" t="s">
        <v>70</v>
      </c>
      <c r="B42" s="105"/>
      <c r="C42" s="85"/>
      <c r="D42" s="129"/>
      <c r="E42" s="15">
        <v>3</v>
      </c>
      <c r="F42" s="15" t="s">
        <v>229</v>
      </c>
    </row>
    <row r="43" spans="1:6" ht="42.75">
      <c r="A43" s="75" t="s">
        <v>230</v>
      </c>
      <c r="B43" s="112">
        <v>1</v>
      </c>
      <c r="C43" s="106" t="s">
        <v>231</v>
      </c>
      <c r="D43" s="131" t="s">
        <v>232</v>
      </c>
      <c r="E43" s="85">
        <v>1</v>
      </c>
      <c r="F43" s="114" t="s">
        <v>233</v>
      </c>
    </row>
    <row r="44" spans="1:6" ht="14.25">
      <c r="A44" s="90"/>
      <c r="B44" s="132">
        <v>2</v>
      </c>
      <c r="C44" s="102" t="s">
        <v>189</v>
      </c>
      <c r="D44" s="123" t="s">
        <v>190</v>
      </c>
      <c r="E44" s="116">
        <v>1</v>
      </c>
      <c r="F44" s="123" t="s">
        <v>191</v>
      </c>
    </row>
    <row r="45" spans="1:6" ht="14.25">
      <c r="A45" s="95"/>
      <c r="B45" s="133"/>
      <c r="C45" s="97"/>
      <c r="D45" s="121"/>
      <c r="E45" s="118"/>
      <c r="F45" s="127"/>
    </row>
    <row r="46" spans="1:6" ht="15">
      <c r="A46" s="108" t="s">
        <v>70</v>
      </c>
      <c r="B46" s="105"/>
      <c r="C46" s="85"/>
      <c r="D46" s="129"/>
      <c r="E46" s="15">
        <v>2</v>
      </c>
      <c r="F46" s="15" t="s">
        <v>234</v>
      </c>
    </row>
    <row r="47" spans="1:6" ht="28.5">
      <c r="A47" s="75" t="s">
        <v>235</v>
      </c>
      <c r="B47" s="112">
        <v>1</v>
      </c>
      <c r="C47" s="106" t="s">
        <v>236</v>
      </c>
      <c r="D47" s="130" t="s">
        <v>237</v>
      </c>
      <c r="E47" s="114">
        <v>2</v>
      </c>
      <c r="F47" s="114" t="s">
        <v>238</v>
      </c>
    </row>
    <row r="48" spans="1:6" ht="28.5">
      <c r="A48" s="90"/>
      <c r="B48" s="103">
        <v>2</v>
      </c>
      <c r="C48" s="106" t="s">
        <v>239</v>
      </c>
      <c r="D48" s="130" t="s">
        <v>240</v>
      </c>
      <c r="E48" s="114">
        <v>1</v>
      </c>
      <c r="F48" s="114" t="s">
        <v>207</v>
      </c>
    </row>
    <row r="49" spans="1:6" ht="28.5">
      <c r="A49" s="95"/>
      <c r="B49" s="105">
        <v>3</v>
      </c>
      <c r="C49" s="106" t="s">
        <v>241</v>
      </c>
      <c r="D49" s="14" t="s">
        <v>242</v>
      </c>
      <c r="E49" s="13">
        <v>1</v>
      </c>
      <c r="F49" s="13" t="s">
        <v>242</v>
      </c>
    </row>
    <row r="50" spans="1:6" ht="28.5">
      <c r="A50" s="108"/>
      <c r="B50" s="105">
        <v>4</v>
      </c>
      <c r="C50" s="106" t="s">
        <v>243</v>
      </c>
      <c r="D50" s="14" t="s">
        <v>244</v>
      </c>
      <c r="E50" s="13">
        <v>1</v>
      </c>
      <c r="F50" s="13" t="s">
        <v>245</v>
      </c>
    </row>
    <row r="51" spans="1:6" ht="15">
      <c r="A51" s="108" t="s">
        <v>70</v>
      </c>
      <c r="B51" s="105"/>
      <c r="C51" s="85"/>
      <c r="D51" s="129"/>
      <c r="E51" s="15">
        <v>5</v>
      </c>
      <c r="F51" s="15" t="s">
        <v>246</v>
      </c>
    </row>
    <row r="52" spans="1:6" ht="28.5">
      <c r="A52" s="75" t="s">
        <v>247</v>
      </c>
      <c r="B52" s="112">
        <v>1</v>
      </c>
      <c r="C52" s="106" t="s">
        <v>248</v>
      </c>
      <c r="D52" s="134" t="s">
        <v>249</v>
      </c>
      <c r="E52" s="85">
        <v>1</v>
      </c>
      <c r="F52" s="114" t="s">
        <v>249</v>
      </c>
    </row>
    <row r="53" spans="1:6" ht="14.25">
      <c r="A53" s="90"/>
      <c r="B53" s="132">
        <v>2</v>
      </c>
      <c r="C53" s="102" t="s">
        <v>250</v>
      </c>
      <c r="D53" s="135" t="s">
        <v>251</v>
      </c>
      <c r="E53" s="116">
        <v>2</v>
      </c>
      <c r="F53" s="87" t="s">
        <v>252</v>
      </c>
    </row>
    <row r="54" spans="1:6" ht="14.25">
      <c r="A54" s="95"/>
      <c r="B54" s="133"/>
      <c r="C54" s="97"/>
      <c r="D54" s="136"/>
      <c r="E54" s="118"/>
      <c r="F54" s="104"/>
    </row>
    <row r="55" spans="1:6" ht="15">
      <c r="A55" s="108" t="s">
        <v>70</v>
      </c>
      <c r="B55" s="105"/>
      <c r="C55" s="85"/>
      <c r="D55" s="107"/>
      <c r="E55" s="15">
        <v>3</v>
      </c>
      <c r="F55" s="15" t="s">
        <v>253</v>
      </c>
    </row>
    <row r="56" spans="1:6" ht="57">
      <c r="A56" s="75" t="s">
        <v>254</v>
      </c>
      <c r="B56" s="112">
        <v>1</v>
      </c>
      <c r="C56" s="106" t="s">
        <v>227</v>
      </c>
      <c r="D56" s="114" t="s">
        <v>228</v>
      </c>
      <c r="E56" s="114">
        <v>1</v>
      </c>
      <c r="F56" s="114" t="s">
        <v>228</v>
      </c>
    </row>
    <row r="57" spans="1:6" ht="28.5">
      <c r="A57" s="90"/>
      <c r="B57" s="103">
        <v>2</v>
      </c>
      <c r="C57" s="106" t="s">
        <v>225</v>
      </c>
      <c r="D57" s="134" t="s">
        <v>226</v>
      </c>
      <c r="E57" s="85">
        <v>1</v>
      </c>
      <c r="F57" s="114" t="s">
        <v>226</v>
      </c>
    </row>
    <row r="58" spans="1:6" ht="29.25">
      <c r="A58" s="95"/>
      <c r="B58" s="105">
        <v>3</v>
      </c>
      <c r="C58" s="106" t="s">
        <v>255</v>
      </c>
      <c r="D58" s="134" t="s">
        <v>256</v>
      </c>
      <c r="E58" s="15">
        <v>1</v>
      </c>
      <c r="F58" s="13" t="s">
        <v>256</v>
      </c>
    </row>
    <row r="59" spans="1:6" ht="15">
      <c r="A59" s="108" t="s">
        <v>70</v>
      </c>
      <c r="B59" s="105"/>
      <c r="C59" s="85"/>
      <c r="D59" s="107"/>
      <c r="E59" s="15">
        <v>3</v>
      </c>
      <c r="F59" s="15" t="s">
        <v>257</v>
      </c>
    </row>
    <row r="60" spans="1:6" ht="14.25">
      <c r="A60" s="75" t="s">
        <v>258</v>
      </c>
      <c r="B60" s="87">
        <v>1</v>
      </c>
      <c r="C60" s="115" t="s">
        <v>250</v>
      </c>
      <c r="D60" s="135" t="s">
        <v>251</v>
      </c>
      <c r="E60" s="116">
        <v>1</v>
      </c>
      <c r="F60" s="87" t="s">
        <v>251</v>
      </c>
    </row>
    <row r="61" spans="1:6" ht="14.25">
      <c r="A61" s="90"/>
      <c r="B61" s="91"/>
      <c r="C61" s="94"/>
      <c r="D61" s="122"/>
      <c r="E61" s="117"/>
      <c r="F61" s="94"/>
    </row>
    <row r="62" spans="1:6" ht="14.25">
      <c r="A62" s="95"/>
      <c r="B62" s="96"/>
      <c r="C62" s="99"/>
      <c r="D62" s="124"/>
      <c r="E62" s="118"/>
      <c r="F62" s="99"/>
    </row>
    <row r="63" spans="1:6" ht="15">
      <c r="A63" s="108" t="s">
        <v>70</v>
      </c>
      <c r="B63" s="105"/>
      <c r="C63" s="85"/>
      <c r="D63" s="107"/>
      <c r="E63" s="15">
        <v>1</v>
      </c>
      <c r="F63" s="15" t="s">
        <v>251</v>
      </c>
    </row>
    <row r="64" spans="1:6" ht="14.25" customHeight="1">
      <c r="A64" s="75" t="s">
        <v>259</v>
      </c>
      <c r="B64" s="87">
        <v>1</v>
      </c>
      <c r="C64" s="88" t="s">
        <v>194</v>
      </c>
      <c r="D64" s="137" t="s">
        <v>195</v>
      </c>
      <c r="E64" s="89">
        <v>1</v>
      </c>
      <c r="F64" s="137" t="s">
        <v>195</v>
      </c>
    </row>
    <row r="65" spans="1:6" ht="37.5" customHeight="1">
      <c r="A65" s="90"/>
      <c r="B65" s="91"/>
      <c r="C65" s="138"/>
      <c r="D65" s="139"/>
      <c r="E65" s="104"/>
      <c r="F65" s="139"/>
    </row>
    <row r="66" spans="1:6" ht="14.25" customHeight="1" hidden="1">
      <c r="A66" s="95"/>
      <c r="B66" s="96"/>
      <c r="C66" s="109"/>
      <c r="D66" s="110"/>
      <c r="E66" s="85"/>
      <c r="F66" s="111"/>
    </row>
    <row r="67" spans="1:6" ht="15">
      <c r="A67" s="108" t="s">
        <v>70</v>
      </c>
      <c r="B67" s="105"/>
      <c r="C67" s="85"/>
      <c r="D67" s="107"/>
      <c r="E67" s="15">
        <v>1</v>
      </c>
      <c r="F67" s="15">
        <v>34226.82</v>
      </c>
    </row>
    <row r="68" spans="1:6" ht="12.75" customHeight="1">
      <c r="A68" s="75" t="s">
        <v>260</v>
      </c>
      <c r="B68" s="87">
        <v>1</v>
      </c>
      <c r="C68" s="88" t="s">
        <v>261</v>
      </c>
      <c r="D68" s="87" t="s">
        <v>262</v>
      </c>
      <c r="E68" s="89">
        <v>1</v>
      </c>
      <c r="F68" s="87" t="s">
        <v>262</v>
      </c>
    </row>
    <row r="69" spans="1:6" ht="14.25" customHeight="1" hidden="1">
      <c r="A69" s="90"/>
      <c r="B69" s="91"/>
      <c r="C69" s="140"/>
      <c r="D69" s="141"/>
      <c r="E69" s="94"/>
      <c r="F69" s="141"/>
    </row>
    <row r="70" spans="1:6" ht="14.25">
      <c r="A70" s="95"/>
      <c r="B70" s="96"/>
      <c r="C70" s="121"/>
      <c r="D70" s="104"/>
      <c r="E70" s="99"/>
      <c r="F70" s="104"/>
    </row>
    <row r="71" spans="1:6" ht="15">
      <c r="A71" s="108" t="s">
        <v>70</v>
      </c>
      <c r="B71" s="105"/>
      <c r="C71" s="85"/>
      <c r="D71" s="107"/>
      <c r="E71" s="15">
        <v>1</v>
      </c>
      <c r="F71" s="15" t="s">
        <v>262</v>
      </c>
    </row>
    <row r="72" spans="1:6" ht="14.25">
      <c r="A72" s="75" t="s">
        <v>263</v>
      </c>
      <c r="B72" s="112">
        <v>1</v>
      </c>
      <c r="C72" s="102" t="s">
        <v>264</v>
      </c>
      <c r="D72" s="87" t="s">
        <v>256</v>
      </c>
      <c r="E72" s="87">
        <v>1</v>
      </c>
      <c r="F72" s="87" t="s">
        <v>256</v>
      </c>
    </row>
    <row r="73" spans="1:6" ht="0.75" customHeight="1">
      <c r="A73" s="90"/>
      <c r="B73" s="103">
        <v>2</v>
      </c>
      <c r="C73" s="92"/>
      <c r="D73" s="117"/>
      <c r="E73" s="117"/>
      <c r="F73" s="117"/>
    </row>
    <row r="74" spans="1:6" ht="14.25">
      <c r="A74" s="90"/>
      <c r="B74" s="105"/>
      <c r="C74" s="97"/>
      <c r="D74" s="118"/>
      <c r="E74" s="118"/>
      <c r="F74" s="118"/>
    </row>
    <row r="75" spans="1:6" ht="28.5">
      <c r="A75" s="124"/>
      <c r="B75" s="105">
        <v>2</v>
      </c>
      <c r="C75" s="109" t="s">
        <v>265</v>
      </c>
      <c r="D75" s="134" t="s">
        <v>266</v>
      </c>
      <c r="E75" s="15">
        <v>1</v>
      </c>
      <c r="F75" s="13" t="s">
        <v>266</v>
      </c>
    </row>
    <row r="76" spans="1:6" ht="15">
      <c r="A76" s="108" t="s">
        <v>70</v>
      </c>
      <c r="B76" s="105"/>
      <c r="C76" s="142"/>
      <c r="D76" s="107"/>
      <c r="E76" s="15">
        <v>2</v>
      </c>
      <c r="F76" s="15" t="s">
        <v>267</v>
      </c>
    </row>
    <row r="77" spans="1:6" ht="14.25" customHeight="1">
      <c r="A77" s="75" t="s">
        <v>268</v>
      </c>
      <c r="B77" s="87">
        <v>1</v>
      </c>
      <c r="C77" s="88" t="s">
        <v>269</v>
      </c>
      <c r="D77" s="87" t="s">
        <v>270</v>
      </c>
      <c r="E77" s="89">
        <v>1</v>
      </c>
      <c r="F77" s="87" t="s">
        <v>270</v>
      </c>
    </row>
    <row r="78" spans="1:6" ht="14.25">
      <c r="A78" s="90"/>
      <c r="B78" s="91"/>
      <c r="C78" s="143"/>
      <c r="D78" s="117"/>
      <c r="E78" s="117"/>
      <c r="F78" s="117"/>
    </row>
    <row r="79" spans="1:6" ht="1.5" customHeight="1">
      <c r="A79" s="95"/>
      <c r="B79" s="96"/>
      <c r="C79" s="144"/>
      <c r="D79" s="118"/>
      <c r="E79" s="118"/>
      <c r="F79" s="118"/>
    </row>
    <row r="80" spans="1:6" ht="15">
      <c r="A80" s="108" t="s">
        <v>70</v>
      </c>
      <c r="B80" s="105"/>
      <c r="C80" s="85"/>
      <c r="D80" s="107"/>
      <c r="E80" s="15">
        <v>1</v>
      </c>
      <c r="F80" s="15" t="s">
        <v>270</v>
      </c>
    </row>
    <row r="81" spans="1:6" ht="42.75">
      <c r="A81" s="75" t="s">
        <v>271</v>
      </c>
      <c r="B81" s="101">
        <v>1</v>
      </c>
      <c r="C81" s="145" t="s">
        <v>272</v>
      </c>
      <c r="D81" s="114" t="s">
        <v>273</v>
      </c>
      <c r="E81" s="146">
        <v>1</v>
      </c>
      <c r="F81" s="114" t="s">
        <v>273</v>
      </c>
    </row>
    <row r="82" spans="1:6" ht="42.75">
      <c r="A82" s="90"/>
      <c r="B82" s="103">
        <v>2</v>
      </c>
      <c r="C82" s="106" t="s">
        <v>274</v>
      </c>
      <c r="D82" s="146" t="s">
        <v>275</v>
      </c>
      <c r="E82" s="146">
        <v>1</v>
      </c>
      <c r="F82" s="146" t="s">
        <v>275</v>
      </c>
    </row>
    <row r="83" spans="1:6" ht="28.5">
      <c r="A83" s="95"/>
      <c r="B83" s="105">
        <v>3</v>
      </c>
      <c r="C83" s="106" t="s">
        <v>264</v>
      </c>
      <c r="D83" s="114" t="s">
        <v>256</v>
      </c>
      <c r="E83" s="114">
        <v>1</v>
      </c>
      <c r="F83" s="114" t="s">
        <v>256</v>
      </c>
    </row>
    <row r="84" spans="1:6" ht="15">
      <c r="A84" s="108" t="s">
        <v>70</v>
      </c>
      <c r="B84" s="105"/>
      <c r="C84" s="85"/>
      <c r="D84" s="107"/>
      <c r="E84" s="15">
        <v>3</v>
      </c>
      <c r="F84" s="15" t="s">
        <v>276</v>
      </c>
    </row>
    <row r="85" spans="1:6" ht="28.5">
      <c r="A85" s="75" t="s">
        <v>277</v>
      </c>
      <c r="B85" s="112">
        <v>1</v>
      </c>
      <c r="C85" s="106" t="s">
        <v>278</v>
      </c>
      <c r="D85" s="114" t="s">
        <v>279</v>
      </c>
      <c r="E85" s="146">
        <v>3</v>
      </c>
      <c r="F85" s="13" t="s">
        <v>280</v>
      </c>
    </row>
    <row r="86" spans="1:6" ht="28.5">
      <c r="A86" s="90"/>
      <c r="B86" s="103">
        <v>2</v>
      </c>
      <c r="C86" s="106" t="s">
        <v>281</v>
      </c>
      <c r="D86" s="134" t="s">
        <v>282</v>
      </c>
      <c r="E86" s="85">
        <v>1</v>
      </c>
      <c r="F86" s="13" t="s">
        <v>282</v>
      </c>
    </row>
    <row r="87" spans="1:6" ht="57">
      <c r="A87" s="95"/>
      <c r="B87" s="105">
        <v>3</v>
      </c>
      <c r="C87" s="106" t="s">
        <v>227</v>
      </c>
      <c r="D87" s="114" t="s">
        <v>228</v>
      </c>
      <c r="E87" s="114">
        <v>1</v>
      </c>
      <c r="F87" s="114" t="s">
        <v>228</v>
      </c>
    </row>
    <row r="88" spans="1:6" ht="15">
      <c r="A88" s="108" t="s">
        <v>70</v>
      </c>
      <c r="B88" s="105"/>
      <c r="C88" s="147"/>
      <c r="D88" s="107"/>
      <c r="E88" s="15">
        <v>5</v>
      </c>
      <c r="F88" s="15" t="s">
        <v>283</v>
      </c>
    </row>
    <row r="89" spans="1:6" ht="42.75">
      <c r="A89" s="75" t="s">
        <v>284</v>
      </c>
      <c r="B89" s="112">
        <v>1</v>
      </c>
      <c r="C89" s="106" t="s">
        <v>285</v>
      </c>
      <c r="D89" s="114" t="s">
        <v>286</v>
      </c>
      <c r="E89" s="146">
        <v>1</v>
      </c>
      <c r="F89" s="114" t="s">
        <v>287</v>
      </c>
    </row>
    <row r="90" spans="1:6" ht="28.5">
      <c r="A90" s="90"/>
      <c r="B90" s="103">
        <v>2</v>
      </c>
      <c r="C90" s="106" t="s">
        <v>288</v>
      </c>
      <c r="D90" s="114" t="s">
        <v>289</v>
      </c>
      <c r="E90" s="146">
        <v>1</v>
      </c>
      <c r="F90" s="114" t="s">
        <v>289</v>
      </c>
    </row>
    <row r="91" spans="1:6" ht="42.75">
      <c r="A91" s="95"/>
      <c r="B91" s="105">
        <v>3</v>
      </c>
      <c r="C91" s="106" t="s">
        <v>290</v>
      </c>
      <c r="D91" s="114" t="s">
        <v>291</v>
      </c>
      <c r="E91" s="114">
        <v>2</v>
      </c>
      <c r="F91" s="114" t="s">
        <v>292</v>
      </c>
    </row>
    <row r="92" spans="1:6" ht="15">
      <c r="A92" s="108" t="s">
        <v>70</v>
      </c>
      <c r="B92" s="148"/>
      <c r="C92" s="147"/>
      <c r="D92" s="107"/>
      <c r="E92" s="15">
        <v>4</v>
      </c>
      <c r="F92" s="15" t="s">
        <v>293</v>
      </c>
    </row>
    <row r="93" spans="1:6" ht="14.25">
      <c r="A93" s="75" t="s">
        <v>294</v>
      </c>
      <c r="B93" s="87">
        <v>1</v>
      </c>
      <c r="C93" s="88" t="s">
        <v>241</v>
      </c>
      <c r="D93" s="87" t="s">
        <v>242</v>
      </c>
      <c r="E93" s="89">
        <v>1</v>
      </c>
      <c r="F93" s="87" t="s">
        <v>242</v>
      </c>
    </row>
    <row r="94" spans="1:6" ht="14.25">
      <c r="A94" s="90"/>
      <c r="B94" s="91"/>
      <c r="C94" s="149"/>
      <c r="D94" s="141"/>
      <c r="E94" s="94"/>
      <c r="F94" s="141"/>
    </row>
    <row r="95" spans="1:6" ht="14.25">
      <c r="A95" s="95"/>
      <c r="B95" s="96"/>
      <c r="C95" s="150"/>
      <c r="D95" s="104"/>
      <c r="E95" s="99"/>
      <c r="F95" s="104"/>
    </row>
    <row r="96" spans="1:6" ht="12" customHeight="1">
      <c r="A96" s="108" t="s">
        <v>70</v>
      </c>
      <c r="B96" s="148"/>
      <c r="C96" s="147"/>
      <c r="D96" s="107"/>
      <c r="E96" s="15">
        <v>1</v>
      </c>
      <c r="F96" s="15" t="s">
        <v>242</v>
      </c>
    </row>
    <row r="97" spans="1:6" ht="14.25" hidden="1">
      <c r="A97" s="75" t="s">
        <v>295</v>
      </c>
      <c r="B97" s="112">
        <v>1</v>
      </c>
      <c r="C97" s="106" t="s">
        <v>296</v>
      </c>
      <c r="D97" s="107">
        <v>40000</v>
      </c>
      <c r="E97" s="85"/>
      <c r="F97" s="85">
        <f>SUM(D97*E97)</f>
        <v>0</v>
      </c>
    </row>
    <row r="98" spans="1:6" ht="14.25">
      <c r="A98" s="90"/>
      <c r="B98" s="132">
        <v>1</v>
      </c>
      <c r="C98" s="102" t="s">
        <v>297</v>
      </c>
      <c r="D98" s="87" t="s">
        <v>298</v>
      </c>
      <c r="E98" s="89">
        <v>2</v>
      </c>
      <c r="F98" s="87" t="s">
        <v>299</v>
      </c>
    </row>
    <row r="99" spans="1:6" ht="14.25">
      <c r="A99" s="95"/>
      <c r="B99" s="118"/>
      <c r="C99" s="151"/>
      <c r="D99" s="104"/>
      <c r="E99" s="99"/>
      <c r="F99" s="104"/>
    </row>
    <row r="100" spans="1:6" ht="15">
      <c r="A100" s="108" t="s">
        <v>70</v>
      </c>
      <c r="B100" s="105"/>
      <c r="C100" s="147"/>
      <c r="D100" s="107"/>
      <c r="E100" s="15">
        <v>2</v>
      </c>
      <c r="F100" s="15" t="s">
        <v>299</v>
      </c>
    </row>
    <row r="101" spans="1:6" ht="28.5">
      <c r="A101" s="75" t="s">
        <v>300</v>
      </c>
      <c r="B101" s="112">
        <v>1</v>
      </c>
      <c r="C101" s="106" t="s">
        <v>301</v>
      </c>
      <c r="D101" s="134" t="s">
        <v>302</v>
      </c>
      <c r="E101" s="146">
        <v>1</v>
      </c>
      <c r="F101" s="114" t="s">
        <v>302</v>
      </c>
    </row>
    <row r="102" spans="1:6" ht="28.5">
      <c r="A102" s="90"/>
      <c r="B102" s="103">
        <v>2</v>
      </c>
      <c r="C102" s="106" t="s">
        <v>303</v>
      </c>
      <c r="D102" s="134" t="s">
        <v>304</v>
      </c>
      <c r="E102" s="146">
        <v>2</v>
      </c>
      <c r="F102" s="13" t="s">
        <v>305</v>
      </c>
    </row>
    <row r="103" spans="1:6" ht="28.5">
      <c r="A103" s="95"/>
      <c r="B103" s="105">
        <v>3</v>
      </c>
      <c r="C103" s="106" t="s">
        <v>306</v>
      </c>
      <c r="D103" s="134" t="s">
        <v>307</v>
      </c>
      <c r="E103" s="114">
        <v>2</v>
      </c>
      <c r="F103" s="114" t="s">
        <v>308</v>
      </c>
    </row>
    <row r="104" spans="1:6" ht="15">
      <c r="A104" s="108" t="s">
        <v>70</v>
      </c>
      <c r="B104" s="105"/>
      <c r="C104" s="147"/>
      <c r="D104" s="107"/>
      <c r="E104" s="15">
        <v>5</v>
      </c>
      <c r="F104" s="15" t="s">
        <v>309</v>
      </c>
    </row>
    <row r="105" spans="1:6" ht="14.25">
      <c r="A105" s="75" t="s">
        <v>310</v>
      </c>
      <c r="B105" s="87">
        <v>1</v>
      </c>
      <c r="C105" s="88" t="s">
        <v>269</v>
      </c>
      <c r="D105" s="87" t="s">
        <v>270</v>
      </c>
      <c r="E105" s="89">
        <v>1</v>
      </c>
      <c r="F105" s="87" t="s">
        <v>270</v>
      </c>
    </row>
    <row r="106" spans="1:6" ht="14.25">
      <c r="A106" s="90"/>
      <c r="B106" s="91"/>
      <c r="C106" s="143"/>
      <c r="D106" s="117"/>
      <c r="E106" s="117"/>
      <c r="F106" s="117"/>
    </row>
    <row r="107" spans="1:6" ht="14.25">
      <c r="A107" s="95"/>
      <c r="B107" s="96"/>
      <c r="C107" s="144"/>
      <c r="D107" s="118"/>
      <c r="E107" s="118"/>
      <c r="F107" s="118"/>
    </row>
    <row r="108" spans="1:6" ht="15">
      <c r="A108" s="108" t="s">
        <v>70</v>
      </c>
      <c r="B108" s="105"/>
      <c r="C108" s="147"/>
      <c r="D108" s="107"/>
      <c r="E108" s="15">
        <v>1</v>
      </c>
      <c r="F108" s="15">
        <v>3492</v>
      </c>
    </row>
    <row r="109" spans="1:6" ht="12.75" customHeight="1">
      <c r="A109" s="75" t="s">
        <v>311</v>
      </c>
      <c r="B109" s="112">
        <v>1</v>
      </c>
      <c r="C109" s="106" t="s">
        <v>312</v>
      </c>
      <c r="D109" s="134" t="s">
        <v>313</v>
      </c>
      <c r="E109" s="85">
        <v>1</v>
      </c>
      <c r="F109" s="13" t="s">
        <v>314</v>
      </c>
    </row>
    <row r="110" spans="1:6" ht="13.5" customHeight="1">
      <c r="A110" s="90"/>
      <c r="B110" s="103">
        <v>1</v>
      </c>
      <c r="C110" s="106" t="s">
        <v>315</v>
      </c>
      <c r="D110" s="134" t="s">
        <v>316</v>
      </c>
      <c r="E110" s="146">
        <v>1</v>
      </c>
      <c r="F110" s="114" t="s">
        <v>317</v>
      </c>
    </row>
    <row r="111" spans="1:6" ht="28.5" hidden="1">
      <c r="A111" s="95"/>
      <c r="B111" s="105">
        <v>2</v>
      </c>
      <c r="C111" s="106" t="s">
        <v>318</v>
      </c>
      <c r="D111" s="134" t="s">
        <v>319</v>
      </c>
      <c r="E111" s="13">
        <v>1</v>
      </c>
      <c r="F111" s="13" t="s">
        <v>319</v>
      </c>
    </row>
    <row r="112" spans="1:6" ht="28.5">
      <c r="A112" s="108"/>
      <c r="B112" s="105">
        <v>3</v>
      </c>
      <c r="C112" s="106" t="s">
        <v>320</v>
      </c>
      <c r="D112" s="134" t="s">
        <v>321</v>
      </c>
      <c r="E112" s="13">
        <v>1</v>
      </c>
      <c r="F112" s="13" t="s">
        <v>321</v>
      </c>
    </row>
    <row r="113" spans="1:6" ht="15">
      <c r="A113" s="108" t="s">
        <v>70</v>
      </c>
      <c r="B113" s="105"/>
      <c r="C113" s="147"/>
      <c r="D113" s="107"/>
      <c r="E113" s="13">
        <v>3</v>
      </c>
      <c r="F113" s="15" t="s">
        <v>322</v>
      </c>
    </row>
    <row r="114" spans="1:6" ht="28.5">
      <c r="A114" s="75" t="s">
        <v>178</v>
      </c>
      <c r="B114" s="112">
        <v>1</v>
      </c>
      <c r="C114" s="106" t="s">
        <v>323</v>
      </c>
      <c r="D114" s="114" t="s">
        <v>324</v>
      </c>
      <c r="E114" s="114">
        <v>1</v>
      </c>
      <c r="F114" s="114" t="s">
        <v>324</v>
      </c>
    </row>
    <row r="115" spans="1:6" ht="14.25">
      <c r="A115" s="90"/>
      <c r="B115" s="103">
        <v>2</v>
      </c>
      <c r="C115" s="106" t="s">
        <v>192</v>
      </c>
      <c r="D115" s="107" t="s">
        <v>193</v>
      </c>
      <c r="E115" s="13">
        <v>1</v>
      </c>
      <c r="F115" s="85" t="s">
        <v>193</v>
      </c>
    </row>
    <row r="116" spans="1:6" ht="42.75">
      <c r="A116" s="90"/>
      <c r="B116" s="105">
        <v>3</v>
      </c>
      <c r="C116" s="106" t="s">
        <v>325</v>
      </c>
      <c r="D116" s="114" t="s">
        <v>326</v>
      </c>
      <c r="E116" s="114">
        <v>1</v>
      </c>
      <c r="F116" s="114" t="s">
        <v>327</v>
      </c>
    </row>
    <row r="117" spans="1:6" ht="28.5">
      <c r="A117" s="122"/>
      <c r="B117" s="105">
        <v>4</v>
      </c>
      <c r="C117" s="106" t="s">
        <v>328</v>
      </c>
      <c r="D117" s="107" t="s">
        <v>329</v>
      </c>
      <c r="E117" s="13">
        <v>1</v>
      </c>
      <c r="F117" s="85" t="s">
        <v>329</v>
      </c>
    </row>
    <row r="118" spans="1:6" ht="28.5">
      <c r="A118" s="122"/>
      <c r="B118" s="105">
        <v>5</v>
      </c>
      <c r="C118" s="106" t="s">
        <v>330</v>
      </c>
      <c r="D118" s="134" t="s">
        <v>331</v>
      </c>
      <c r="E118" s="114">
        <v>5</v>
      </c>
      <c r="F118" s="13" t="s">
        <v>332</v>
      </c>
    </row>
    <row r="119" spans="1:6" ht="14.25">
      <c r="A119" s="124"/>
      <c r="B119" s="105">
        <v>6</v>
      </c>
      <c r="C119" s="106" t="s">
        <v>333</v>
      </c>
      <c r="D119" s="134" t="s">
        <v>334</v>
      </c>
      <c r="E119" s="13">
        <v>5</v>
      </c>
      <c r="F119" s="13" t="s">
        <v>335</v>
      </c>
    </row>
    <row r="120" spans="1:6" ht="15">
      <c r="A120" s="108" t="s">
        <v>70</v>
      </c>
      <c r="B120" s="105"/>
      <c r="C120" s="147"/>
      <c r="D120" s="107"/>
      <c r="E120" s="15">
        <v>14</v>
      </c>
      <c r="F120" s="15" t="s">
        <v>336</v>
      </c>
    </row>
    <row r="121" spans="1:6" ht="42.75">
      <c r="A121" s="75" t="s">
        <v>337</v>
      </c>
      <c r="B121" s="112">
        <v>1</v>
      </c>
      <c r="C121" s="106" t="s">
        <v>338</v>
      </c>
      <c r="D121" s="146" t="s">
        <v>339</v>
      </c>
      <c r="E121" s="146">
        <v>1</v>
      </c>
      <c r="F121" s="146" t="s">
        <v>339</v>
      </c>
    </row>
    <row r="122" spans="1:8" ht="57">
      <c r="A122" s="90"/>
      <c r="B122" s="103">
        <v>2</v>
      </c>
      <c r="C122" s="106" t="s">
        <v>227</v>
      </c>
      <c r="D122" s="114" t="s">
        <v>228</v>
      </c>
      <c r="E122" s="114">
        <v>2</v>
      </c>
      <c r="F122" s="114" t="s">
        <v>340</v>
      </c>
      <c r="H122" s="152"/>
    </row>
    <row r="123" spans="1:6" ht="28.5">
      <c r="A123" s="95"/>
      <c r="B123" s="105">
        <v>3</v>
      </c>
      <c r="C123" s="106" t="s">
        <v>341</v>
      </c>
      <c r="D123" s="146" t="s">
        <v>342</v>
      </c>
      <c r="E123" s="114">
        <v>1</v>
      </c>
      <c r="F123" s="146" t="s">
        <v>342</v>
      </c>
    </row>
    <row r="124" spans="1:6" ht="28.5">
      <c r="A124" s="108"/>
      <c r="B124" s="105">
        <v>4</v>
      </c>
      <c r="C124" s="106" t="s">
        <v>343</v>
      </c>
      <c r="D124" s="107" t="s">
        <v>344</v>
      </c>
      <c r="E124" s="114">
        <v>1</v>
      </c>
      <c r="F124" s="85" t="s">
        <v>344</v>
      </c>
    </row>
    <row r="125" spans="1:6" ht="15">
      <c r="A125" s="108" t="s">
        <v>70</v>
      </c>
      <c r="B125" s="105"/>
      <c r="C125" s="147"/>
      <c r="D125" s="107"/>
      <c r="E125" s="15">
        <v>4</v>
      </c>
      <c r="F125" s="15" t="s">
        <v>345</v>
      </c>
    </row>
    <row r="126" spans="1:6" ht="14.25">
      <c r="A126" s="75" t="s">
        <v>180</v>
      </c>
      <c r="B126" s="87">
        <v>1</v>
      </c>
      <c r="C126" s="88" t="s">
        <v>320</v>
      </c>
      <c r="D126" s="89" t="s">
        <v>346</v>
      </c>
      <c r="E126" s="89">
        <v>1</v>
      </c>
      <c r="F126" s="89" t="s">
        <v>346</v>
      </c>
    </row>
    <row r="127" spans="1:6" ht="14.25">
      <c r="A127" s="90"/>
      <c r="B127" s="91"/>
      <c r="C127" s="143"/>
      <c r="D127" s="141"/>
      <c r="E127" s="94"/>
      <c r="F127" s="141"/>
    </row>
    <row r="128" spans="1:6" ht="14.25">
      <c r="A128" s="95"/>
      <c r="B128" s="96"/>
      <c r="C128" s="144"/>
      <c r="D128" s="104"/>
      <c r="E128" s="99"/>
      <c r="F128" s="104"/>
    </row>
    <row r="129" spans="1:6" ht="15">
      <c r="A129" s="108" t="s">
        <v>70</v>
      </c>
      <c r="B129" s="105"/>
      <c r="C129" s="85"/>
      <c r="D129" s="129"/>
      <c r="E129" s="15">
        <v>1</v>
      </c>
      <c r="F129" s="15" t="s">
        <v>346</v>
      </c>
    </row>
  </sheetData>
  <sheetProtection/>
  <mergeCells count="105">
    <mergeCell ref="F105:F107"/>
    <mergeCell ref="A109:A111"/>
    <mergeCell ref="A114:A119"/>
    <mergeCell ref="A121:A123"/>
    <mergeCell ref="A126:A128"/>
    <mergeCell ref="B126:B128"/>
    <mergeCell ref="C126:C128"/>
    <mergeCell ref="D126:D128"/>
    <mergeCell ref="E126:E128"/>
    <mergeCell ref="F126:F128"/>
    <mergeCell ref="A101:A103"/>
    <mergeCell ref="A105:A107"/>
    <mergeCell ref="B105:B107"/>
    <mergeCell ref="C105:C107"/>
    <mergeCell ref="D105:D107"/>
    <mergeCell ref="E105:E107"/>
    <mergeCell ref="A97:A99"/>
    <mergeCell ref="B98:B99"/>
    <mergeCell ref="C98:C99"/>
    <mergeCell ref="D98:D99"/>
    <mergeCell ref="E98:E99"/>
    <mergeCell ref="F98:F99"/>
    <mergeCell ref="F77:F79"/>
    <mergeCell ref="A81:A83"/>
    <mergeCell ref="A85:A87"/>
    <mergeCell ref="A89:A91"/>
    <mergeCell ref="A93:A95"/>
    <mergeCell ref="B93:B95"/>
    <mergeCell ref="C93:C95"/>
    <mergeCell ref="D93:D95"/>
    <mergeCell ref="E93:E95"/>
    <mergeCell ref="F93:F95"/>
    <mergeCell ref="A72:A75"/>
    <mergeCell ref="C72:C74"/>
    <mergeCell ref="D72:D74"/>
    <mergeCell ref="E72:E74"/>
    <mergeCell ref="F72:F74"/>
    <mergeCell ref="A77:A79"/>
    <mergeCell ref="B77:B79"/>
    <mergeCell ref="C77:C79"/>
    <mergeCell ref="D77:D79"/>
    <mergeCell ref="E77:E79"/>
    <mergeCell ref="A68:A70"/>
    <mergeCell ref="B68:B70"/>
    <mergeCell ref="C68:C70"/>
    <mergeCell ref="D68:D70"/>
    <mergeCell ref="E68:E70"/>
    <mergeCell ref="F68:F70"/>
    <mergeCell ref="F60:F62"/>
    <mergeCell ref="A64:A66"/>
    <mergeCell ref="B64:B66"/>
    <mergeCell ref="C64:C65"/>
    <mergeCell ref="D64:D65"/>
    <mergeCell ref="E64:E65"/>
    <mergeCell ref="F64:F65"/>
    <mergeCell ref="A56:A58"/>
    <mergeCell ref="A60:A62"/>
    <mergeCell ref="B60:B62"/>
    <mergeCell ref="C60:C62"/>
    <mergeCell ref="D60:D62"/>
    <mergeCell ref="E60:E62"/>
    <mergeCell ref="F44:F45"/>
    <mergeCell ref="A47:A49"/>
    <mergeCell ref="A52:A54"/>
    <mergeCell ref="B53:B54"/>
    <mergeCell ref="C53:C54"/>
    <mergeCell ref="D53:D54"/>
    <mergeCell ref="E53:E54"/>
    <mergeCell ref="F53:F54"/>
    <mergeCell ref="A39:A41"/>
    <mergeCell ref="A43:A45"/>
    <mergeCell ref="B44:B45"/>
    <mergeCell ref="C44:C45"/>
    <mergeCell ref="D44:D45"/>
    <mergeCell ref="E44:E45"/>
    <mergeCell ref="A31:A37"/>
    <mergeCell ref="B36:B37"/>
    <mergeCell ref="C36:C37"/>
    <mergeCell ref="D36:D37"/>
    <mergeCell ref="E36:E37"/>
    <mergeCell ref="F36:F37"/>
    <mergeCell ref="C23:C25"/>
    <mergeCell ref="D23:D25"/>
    <mergeCell ref="E23:E25"/>
    <mergeCell ref="F23:F25"/>
    <mergeCell ref="A27:A29"/>
    <mergeCell ref="B27:B29"/>
    <mergeCell ref="C28:C29"/>
    <mergeCell ref="D28:D29"/>
    <mergeCell ref="E28:E29"/>
    <mergeCell ref="F28:F29"/>
    <mergeCell ref="C10:C12"/>
    <mergeCell ref="D10:D12"/>
    <mergeCell ref="E10:E12"/>
    <mergeCell ref="F10:F12"/>
    <mergeCell ref="C14:C15"/>
    <mergeCell ref="D14:D15"/>
    <mergeCell ref="E14:E15"/>
    <mergeCell ref="F14:F15"/>
    <mergeCell ref="A10:A12"/>
    <mergeCell ref="A14:A16"/>
    <mergeCell ref="B10:B12"/>
    <mergeCell ref="A19:A21"/>
    <mergeCell ref="A23:A25"/>
    <mergeCell ref="B23:B25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2015-01-21T08:35:08Z</cp:lastPrinted>
  <dcterms:created xsi:type="dcterms:W3CDTF">1996-10-08T23:32:33Z</dcterms:created>
  <dcterms:modified xsi:type="dcterms:W3CDTF">2015-01-22T14:00:48Z</dcterms:modified>
  <cp:category/>
  <cp:version/>
  <cp:contentType/>
  <cp:contentStatus/>
</cp:coreProperties>
</file>